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8345" windowHeight="7440"/>
  </bookViews>
  <sheets>
    <sheet name="List1" sheetId="1" r:id="rId1"/>
  </sheets>
  <definedNames>
    <definedName name="_xlnm.Print_Titles" localSheetId="0">List1!$7:$9</definedName>
    <definedName name="_xlnm.Print_Area" localSheetId="0">List1!$A$1:$F$271</definedName>
  </definedNames>
  <calcPr calcId="145621"/>
</workbook>
</file>

<file path=xl/calcChain.xml><?xml version="1.0" encoding="utf-8"?>
<calcChain xmlns="http://schemas.openxmlformats.org/spreadsheetml/2006/main">
  <c r="F262" i="1" l="1"/>
  <c r="F248" i="1"/>
  <c r="F245" i="1"/>
  <c r="F244" i="1"/>
  <c r="F243" i="1"/>
  <c r="F242" i="1"/>
  <c r="F241" i="1"/>
  <c r="F240" i="1"/>
  <c r="F239" i="1"/>
  <c r="F238" i="1"/>
  <c r="F237" i="1"/>
  <c r="F236" i="1"/>
  <c r="F33" i="1"/>
  <c r="F64" i="1"/>
  <c r="F14" i="1"/>
  <c r="D115" i="1"/>
  <c r="D114" i="1"/>
  <c r="D110" i="1"/>
  <c r="D91" i="1"/>
  <c r="D89" i="1"/>
  <c r="D85" i="1"/>
  <c r="D83" i="1"/>
  <c r="D79" i="1"/>
  <c r="D78" i="1"/>
  <c r="D46" i="1"/>
  <c r="D45" i="1"/>
  <c r="D58" i="1"/>
  <c r="D95" i="1" l="1"/>
  <c r="D94" i="1"/>
  <c r="D90" i="1"/>
  <c r="D84" i="1"/>
  <c r="D75" i="1"/>
  <c r="F99" i="1"/>
  <c r="F32" i="1"/>
  <c r="F31" i="1"/>
  <c r="F30" i="1"/>
  <c r="F29" i="1"/>
  <c r="F85" i="1" l="1"/>
  <c r="F78" i="1"/>
  <c r="F44" i="1" l="1"/>
  <c r="F43" i="1"/>
  <c r="F113" i="1"/>
  <c r="F112" i="1"/>
  <c r="F27" i="1" l="1"/>
  <c r="F225" i="1"/>
  <c r="F221" i="1"/>
  <c r="F220" i="1"/>
  <c r="F211" i="1"/>
  <c r="F185" i="1"/>
  <c r="F181" i="1"/>
  <c r="F180" i="1"/>
  <c r="F176" i="1"/>
  <c r="F165" i="1"/>
  <c r="F159" i="1"/>
  <c r="F146" i="1"/>
  <c r="F137" i="1"/>
  <c r="F131" i="1"/>
  <c r="F130" i="1"/>
  <c r="F228" i="1" l="1"/>
  <c r="F187" i="1"/>
  <c r="F115" i="1"/>
  <c r="F114" i="1"/>
  <c r="F111" i="1"/>
  <c r="F110" i="1"/>
  <c r="F26" i="1"/>
  <c r="F25" i="1"/>
  <c r="F24" i="1"/>
  <c r="F117" i="1" l="1"/>
  <c r="F259" i="1" s="1"/>
  <c r="F251" i="1"/>
  <c r="F260" i="1" s="1"/>
  <c r="F58" i="1"/>
  <c r="F57" i="1"/>
  <c r="F56" i="1"/>
  <c r="F79" i="1"/>
  <c r="F51" i="1" l="1"/>
  <c r="F49" i="1"/>
  <c r="F48" i="1"/>
  <c r="F103" i="1" l="1"/>
  <c r="F95" i="1"/>
  <c r="F94" i="1"/>
  <c r="F100" i="1"/>
  <c r="F98" i="1"/>
  <c r="F84" i="1"/>
  <c r="F83" i="1"/>
  <c r="F91" i="1"/>
  <c r="F90" i="1"/>
  <c r="F89" i="1"/>
  <c r="F80" i="1"/>
  <c r="F81" i="1"/>
  <c r="F75" i="1"/>
  <c r="F74" i="1"/>
  <c r="F55" i="1"/>
  <c r="F52" i="1"/>
  <c r="F105" i="1" l="1"/>
  <c r="F258" i="1" s="1"/>
  <c r="F23" i="1"/>
  <c r="F46" i="1" l="1"/>
  <c r="F22" i="1"/>
  <c r="F21" i="1"/>
  <c r="F36" i="1" l="1"/>
  <c r="F256" i="1" s="1"/>
  <c r="F42" i="1" l="1"/>
  <c r="F53" i="1" l="1"/>
  <c r="F13" i="1"/>
  <c r="F16" i="1" l="1"/>
  <c r="F255" i="1" s="1"/>
  <c r="F45" i="1"/>
  <c r="F66" i="1" s="1"/>
  <c r="F257" i="1" l="1"/>
  <c r="F261" i="1" s="1"/>
  <c r="F263" i="1" s="1"/>
</calcChain>
</file>

<file path=xl/sharedStrings.xml><?xml version="1.0" encoding="utf-8"?>
<sst xmlns="http://schemas.openxmlformats.org/spreadsheetml/2006/main" count="359" uniqueCount="278">
  <si>
    <t>ST.</t>
  </si>
  <si>
    <t>TROŠK.</t>
  </si>
  <si>
    <t>JED.</t>
  </si>
  <si>
    <t>MJERE</t>
  </si>
  <si>
    <t>KOLIČINA</t>
  </si>
  <si>
    <t>JEDINIČNA</t>
  </si>
  <si>
    <t>CIJENA</t>
  </si>
  <si>
    <t>/kn/</t>
  </si>
  <si>
    <t>UKUPNA</t>
  </si>
  <si>
    <t>S A D R Ž A J :</t>
  </si>
  <si>
    <t>m2</t>
  </si>
  <si>
    <t>1.0.</t>
  </si>
  <si>
    <t>2.0.</t>
  </si>
  <si>
    <t>2.1.</t>
  </si>
  <si>
    <t>2.2.</t>
  </si>
  <si>
    <t>2.3.</t>
  </si>
  <si>
    <t>2.4.</t>
  </si>
  <si>
    <t>m3</t>
  </si>
  <si>
    <t>komplet</t>
  </si>
  <si>
    <t>PRETHODNI I PRIPREMNI RADOVI</t>
  </si>
  <si>
    <t>0.1.</t>
  </si>
  <si>
    <t>0.0.</t>
  </si>
  <si>
    <t>2.5.</t>
  </si>
  <si>
    <t>UKUPNO</t>
  </si>
  <si>
    <t>REKAPITULACIJA</t>
  </si>
  <si>
    <t>2.7.</t>
  </si>
  <si>
    <t>PDV 25%</t>
  </si>
  <si>
    <t>2.8.</t>
  </si>
  <si>
    <t>SVEUKUPNO</t>
  </si>
  <si>
    <t>1.1.</t>
  </si>
  <si>
    <t>1.2.</t>
  </si>
  <si>
    <t>komada</t>
  </si>
  <si>
    <t>TROŠKOVNIK</t>
  </si>
  <si>
    <t>beton</t>
  </si>
  <si>
    <t>OPĆI UVJETI IZVOĐENJA</t>
  </si>
  <si>
    <t>RADOVI UKLANJANJA I ZEMLJANI RADOVI</t>
  </si>
  <si>
    <t xml:space="preserve">Iskolčenje površina na kojima se izvode radovi obuhvaća sva geodetska mjerenja kojima se podatci prenose iz projekta na teren.Osiguranje skolčenih površina, profiliranje, obnavljanje i održavanje iskolčenih oznaka na terenu za svo vrijeme izvođenja radova, odnosno do predaje radova investitoru. U cijenu održavanja iskolčenja površina na kojima se odvijaju radovi uključena su sva mjerenja i iskolčenja u tijeku rada i pri tehničkom prijamu te izvođač nema pravo na posebnu naknadu za ove radove. </t>
  </si>
  <si>
    <t>m'</t>
  </si>
  <si>
    <t>Uklanjanje žičane ograde i metalnih stupova uz teniske terene - sjever na granici planiranog proširenja terena. (d=19,85 i 20,44 m)</t>
  </si>
  <si>
    <t>Uklanjanje i zbrinjavanje postojećeg  niskog zelenila (čempresa) uz žičanu ogradu na granici planiranog proširenja teniskih terena.</t>
  </si>
  <si>
    <t>betonski rubnjak</t>
  </si>
  <si>
    <t>beton C12/15</t>
  </si>
  <si>
    <t>kom</t>
  </si>
  <si>
    <t>3.0.</t>
  </si>
  <si>
    <t>3.1.</t>
  </si>
  <si>
    <t>3.2.</t>
  </si>
  <si>
    <t>Nabava, transport,razastiranje i strojno zbijanje kamenog materijala (tucanik) granulacije Ø0-63mm u sloju debljine 25 cm u zbijenom stanju. Nasipavanje i nabijanje izvesti s konačnom potrebnom ujednačenom zbijenošću - modul stišljivosti 40MN/m2. Zbijanje izvesti u dva sloja  u zbijenom stanju. Površina ispod proširenja na kojoj se vrši zbijanje je 407,84 m2. Sve radove izvesti prema općim tehničkim uvjetima.</t>
  </si>
  <si>
    <t>Dobava i ugradnja geotekstila u dva sloja (300g/m2), s preklopima prema specifikaciji proizvođača, u slojeve proširenja teniskih terena.  Geotekstil se ugrađuje ispod i nakon sloja kamenog materijala. Površina proširenja je 407,84 m2.</t>
  </si>
  <si>
    <t>3.4.</t>
  </si>
  <si>
    <t>3.5.</t>
  </si>
  <si>
    <t>AB ZID ZA VJEŽBANJE</t>
  </si>
  <si>
    <t>beton C25/30</t>
  </si>
  <si>
    <t>armatura</t>
  </si>
  <si>
    <t>kg</t>
  </si>
  <si>
    <t>oplata</t>
  </si>
  <si>
    <t>3.6.</t>
  </si>
  <si>
    <t>TEMELJNA TRAKA ZIDA ZA VJEŽBANJE</t>
  </si>
  <si>
    <t>ručni iskop zemlje za temeljne stope (d=40 cm)</t>
  </si>
  <si>
    <t>3.7.</t>
  </si>
  <si>
    <t>3.8.</t>
  </si>
  <si>
    <t>BETONSKE TEMELJNE STOPE ZA OGRADU</t>
  </si>
  <si>
    <t>3.9.</t>
  </si>
  <si>
    <t>ZELENA OGRADA OD ČEMPRESA</t>
  </si>
  <si>
    <t>Dobava i sadnja sadnica čempresa (Cupressus sempervirens) oko proširenja teniskih terena uz žičanu ogradu. Razmak sadnica 0,7m.</t>
  </si>
  <si>
    <t>RADOVI UKLANJANJA:</t>
  </si>
  <si>
    <t>PRETHODNI I PRIPREMNI RADOVI UKUPNO:</t>
  </si>
  <si>
    <t>Dobava i sadnja sadnica čempresa (Cupressus sempervirens) oko dijela parkirališnog prostora i uz ogradu oko bušotine. Razmak sadnica 0,6m.</t>
  </si>
  <si>
    <t>2.6.</t>
  </si>
  <si>
    <t>3.10.</t>
  </si>
  <si>
    <t>2.11.</t>
  </si>
  <si>
    <t>Grafitersko iscrtavanje oplošja limene montažne kućice za naftnu bušotinu 170/170/200 cm, razvijeno oplošje ukupne površine 13,60 m2.</t>
  </si>
  <si>
    <t>2.12.</t>
  </si>
  <si>
    <t>1.3.</t>
  </si>
  <si>
    <t>1.4.</t>
  </si>
  <si>
    <t>1.5.</t>
  </si>
  <si>
    <t>1.6.</t>
  </si>
  <si>
    <t>4.0.</t>
  </si>
  <si>
    <t>4.1.</t>
  </si>
  <si>
    <t>4.2.</t>
  </si>
  <si>
    <t>4.3.</t>
  </si>
  <si>
    <t>4.4.</t>
  </si>
  <si>
    <r>
      <rPr>
        <b/>
        <u/>
        <sz val="12"/>
        <rFont val="Arial"/>
        <family val="2"/>
        <charset val="238"/>
      </rPr>
      <t>NAPOMENA:</t>
    </r>
    <r>
      <rPr>
        <sz val="12"/>
        <rFont val="Arial"/>
        <family val="2"/>
        <charset val="238"/>
      </rPr>
      <t xml:space="preserve"> Sve radove izvesti prema općim tehničkim uvjetima .Prije početka radova označiti sve trase postojećih instalacija unutar obuhvata izvođenja radova, a prema dobivenim posebnim uvjetima građenja.Sve instalacije na označenim trasama zaštititi od mogućih oštećivanja.Nasip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r>
  </si>
  <si>
    <t>Izvedba pješačkih i zelenih površina sa svim potrebnim slojevima obuhvaćena je u troškovniku. Nasip i zatrpavanje zemljom izvesti u slojevima uz nabijanje na potrebnu zbijenost. Sva zatrpavanja i nasipavanja izvesti materijalom bez otpadaka i organskih tvari. Svi zemljani radovi moraju se izvoditi u skladu s tehničkim uvjetima za zemljane radove. Obračun količina nasipavanja vrši se u svemu prema građevinskim normama. Nasip se mjeri materijalom u izvedenom stanju na mjestu izvedbe.</t>
  </si>
  <si>
    <t>5.0.</t>
  </si>
  <si>
    <t>5.1.</t>
  </si>
  <si>
    <t>ZEMLJANI RADOVI</t>
  </si>
  <si>
    <t>Iskop površinskog sloja</t>
  </si>
  <si>
    <t>Strojni iskop površinskog sloja na površini parka. Stavka obuhvaća iskop pogodnim strojevima na širinu i dubinu prema projektu, s utovarom iskopanog materijala u prijevozno sredstvo za odvoz na gradilišnu deponiju, probiranje i ostavljanje potrebne količine materijala za zasipavanje.</t>
  </si>
  <si>
    <t>U stavku uključeno ravnanje terena - fino planiranje dna iskopa s točnošću ± 2 cm na određenu kotu, s odbacivanjem suvišnog materijala ili ispunjavanjem rupa nastalih vađenjem većih kamenja sitnim probranim materijalom iz iskopa ili zamjenskim materijalom. Korijenje u potpunosti ukloniti.</t>
  </si>
  <si>
    <t>Kota terena prije izvođenja radova na području obuhvata iznosi cca -0.30 (aps. kota 100.74). Predviđena donja kota posteljice je -0.70 (aps. kota 100.34), ispod koje treba iskopati još 10 cm radi izvedbe sanacije donjeg ustroja. Kopanje se vrši do kote -0.80 (aps. kota 100.24). Iznimka od gore navedenog su predviđeni temelji sprava čija je donja kota niža od -0.70: u tim zonama vrši se iskop do 10 cm ispod predviđene donje kote temelja radi izvedbe sanacije donjeg ustroja.
Iskope vršiti uz sva potrebna osiguranja građevne jame te izbacivanje oborinske ili podzemne vode muljnom crpkom. Iskop u materijalu "B" i "C" kategorije.</t>
  </si>
  <si>
    <t>Stavka uključuje deponiranje iskopanog materijala na gradilištu, obzirom da će se isti iskoristiti za planiranje terena.</t>
  </si>
  <si>
    <t>Obračun po m3 iskopanog materijala u sraslom stanju prema vrsti iskopa:</t>
  </si>
  <si>
    <t>a) iskop u do kote -0.80, dubina iskopa iznosi cca 50 cm.</t>
  </si>
  <si>
    <t>b) ručni iskop rova temelja čija je donja kota niža od -0.70</t>
  </si>
  <si>
    <t>5.1.1.</t>
  </si>
  <si>
    <t>Sanacija donjeg ustroja</t>
  </si>
  <si>
    <t>Stavka uključuje izradu nasipa do donje kote posteljice, odnosno kote dna temelja u svrhu sanacije i ravnanja donjeg ustroja te poboljšanje podloge posteljice.
Stavka uključuje i sva eventualno potrebna nasipavanja zemljom iz iskopa, kao i potrebna nabijanja kako bi se postigla ravna, vodoravna ploha, na niveleti kako je označeno projektom, modula stišljivosti nužnog za nastavak radova.
Nasip se izvodi od kvalitetnog materijala u sloju debljine 10 cm. Rad uključuje:</t>
  </si>
  <si>
    <t>- dobavu kvalitetnog kamenog materijala odgovarajućeg granulometrijskog sastava i prijevoz na gradilište</t>
  </si>
  <si>
    <t>- ugradnju (strojno planiranje i valjanje)</t>
  </si>
  <si>
    <t>Obračun po m2 saniranog ustroja.</t>
  </si>
  <si>
    <t>5.1.2.</t>
  </si>
  <si>
    <t>Izvedba posteljice ispod ploha za vježbanje</t>
  </si>
  <si>
    <t>Rad uključuje:</t>
  </si>
  <si>
    <t>- dovoz odgovarajućeg sitnozrnatog materijala - jalovinski drobljenac granulometrijskog sastava 0-30 mm</t>
  </si>
  <si>
    <t>- ravnanje i fino planiranje gornje kote, uvaljavanje s točnošću +/- 2 cm</t>
  </si>
  <si>
    <t>- stabiliziranje posteljice zbijanjem do potrebne zbijenosti</t>
  </si>
  <si>
    <t>- mjerenje modula stišljivosti kružnom pločom O 30 cm, pri čemu mora iznositi minimalno 30 MN/m2</t>
  </si>
  <si>
    <t>U stavku uključen sav potreban materijal i rad.</t>
  </si>
  <si>
    <t>Obračun po m2 uređene posteljice debljine 10 cm</t>
  </si>
  <si>
    <t>5.1.3.</t>
  </si>
  <si>
    <t>Izvedba tamponskog sloja ispod ploha za vježbanje</t>
  </si>
  <si>
    <t xml:space="preserve">Tamponski sloj ugrađuje se na uređenu posteljicu na pozicijama ploha za vježbanje prema detalju ugradnje danom u projektu. Donja kota sloja je -0.60 (aps. kota 100.84). Izvodi se od drobljenog kamena u debljini 20 cm kao nosivi sloj slijedećeg granulometrijskog sastava: </t>
  </si>
  <si>
    <t>- granulacija baznog sloja iznosi do 20 mm</t>
  </si>
  <si>
    <t>- granulacija završnog sloja iznosi do 10 mm.</t>
  </si>
  <si>
    <t xml:space="preserve"> Rad uključuje:</t>
  </si>
  <si>
    <t>- dovoz odgovarajućeg sitnozrnatog materijala - jalovinski drobljenac opisanog granulometrijskog sastava</t>
  </si>
  <si>
    <t>- ravnanje i fino planiranje u gornje kote, uvaljavanje s točnošću +/- 2 cm</t>
  </si>
  <si>
    <t>- stabiliziranje sloja zbijanjem do potrebne zbijenosti</t>
  </si>
  <si>
    <t>- mjerenje modula stišljivosti kružnom pločom O 30 cm, pri čemu mora iznositi minimalno 60 MN/m2</t>
  </si>
  <si>
    <t>Nasip se izvodi u slojevima čiju debljinu treba odrediti obzirom na vrstu materijala i raspoloživim sredstvima za zbijanje. U stavku uključen sav potreban materijal i rad.</t>
  </si>
  <si>
    <t>Stavka uključuje zatrpavanje rovova temelja čija je donja kota niža od -0.70 nakon izvedbe temelja.</t>
  </si>
  <si>
    <t>Obračun po m2 zbijenog materijala prema opisu.</t>
  </si>
  <si>
    <t>5.1.4.</t>
  </si>
  <si>
    <t>Izvedba razdjelnog sloja geotekstila</t>
  </si>
  <si>
    <t>Izvedba podložnog sloja od standardnog geotekstila od PES vlakana u svrhu osiguranja stabilizacije i separacije tla. Ugrađivati proizvod vlačne čvrstoće prema uputama proizvođača.</t>
  </si>
  <si>
    <t>Sloj se postavlja na komplet izveden tamponski sloj ispod ploha za vježbanje te, u kontinuitetu, ispod predviđenih temelja sprava i ispod temelja rubnjaka.</t>
  </si>
  <si>
    <t>Izvesti u potpunosti prema uputama proizvođača.</t>
  </si>
  <si>
    <t>Obračun po m2 postavljenog sloja prema opisu.</t>
  </si>
  <si>
    <t>5.1.5.</t>
  </si>
  <si>
    <t>Izvedba završnog sloja šljunka na plohama za vježbanje</t>
  </si>
  <si>
    <t>Kao završni sloj ploha za vježbanje izvodi se šljunčana obloga. Koristiti čisti prani riječni šljunak, bez organskih primjesa,  granulacije 8-16 mm. Obavezno provjeriti da nema ostataka gline ili zemlje. Debljina sloja 40 cm.</t>
  </si>
  <si>
    <t>- dovoz odgovarajućeg sitnozrnatog materijala opisanog granulometrijskog sastava</t>
  </si>
  <si>
    <t>- ravnanje i fino planiranje u gornje kote, uvaljavanje s točnošću +/- 1 cm</t>
  </si>
  <si>
    <t>Ugrađivati pažljivo, pazeći da ne dođe do oštećenja rubnjaka i okolnog travnjaka.</t>
  </si>
  <si>
    <t>U cijenu uključen sav potreban rad i materijal.</t>
  </si>
  <si>
    <t>Obračun po m3 komplet izvedenog sloja.</t>
  </si>
  <si>
    <t>5.1.6.</t>
  </si>
  <si>
    <t>Zemljani nasip do kote okolnog terena</t>
  </si>
  <si>
    <t>Kota terena prije izvođenja radova na području obuhvata iznosi cca -0.30 (aps. kota 100.74). Završna kota igrališta istočno od obuhvata je +101,04 mnm te ujedno predstavlja i relativnu kotu +/-0,00 predmetnog projekta. Izvesti nasipanje terena do planiranjem navedene kote. Stavka se odnosi na nasipanje zemlje na plohama oznake P2 u projektu te na nasipanje terena oko parka do ruba obuhvata. Visina nasipa u odnosu na kotu terena prije izvođenja radova iznosi cca 30 cm.
Rad uključuje izvedbu terena u nagibu prema rubovima obuhvata gdje se s druge strane zadržava teren na postojećoj koti (južna, zapadna i istočna granica). Nagib cca 10%, odnosno planirati prema lokalnim uvjetima u dogovoru s investitorom.
Stavka uključuje zatrpavanje zemljom i materijalom dobivenim iz iskopa uz potrebno nabijanje. Obzirom da je potrebna količina materijala za planiranje terena, uz potrebno probiranje, veća od količine materijala koji će se dobiti iz iskopa (opisano u stavci 1), stavka uključuje dobavu, transport i deponiranje dodatno potrebne zemlje za izvođenje radova.</t>
  </si>
  <si>
    <t>a) Obračun po m3 probrane zemlje iz iskopa koja se iskorištava za zatrpavanje</t>
  </si>
  <si>
    <t>b) Obračun po m3 dodatno potrebne zemlje za dovršetak radova, kako je opisano u stavci.</t>
  </si>
  <si>
    <t>5.1.7.</t>
  </si>
  <si>
    <t>Strojni utovar viška materijala i deponiranje</t>
  </si>
  <si>
    <t>Stavka obuhvaća utovar viška materijala te odvoz i istovar na deponiju otpadnog građevinskog materijala. U cijenu je uključena i taksa deponije.
Materijal se pretežito odnosi na neiskoristivi materijal iz iskopa i građevinski otpad, ali i na sav drugi otpadni materijal, odnosno višak nastao prilikom izvođenja radova.</t>
  </si>
  <si>
    <t>Obračun po m3 viška materijala.</t>
  </si>
  <si>
    <t>5.1.8.</t>
  </si>
  <si>
    <t>5.2.</t>
  </si>
  <si>
    <t>BETONSKI I ARMIRANOBETONSKI RADOVI</t>
  </si>
  <si>
    <t>ZEMLJANI RADOVI UKUPNO:</t>
  </si>
  <si>
    <t>Izrada betonskih temelja sprava</t>
  </si>
  <si>
    <t>Strojno betoniranje temelja sprava za vježbanje. U jediničnu cijenu uključena sva potrebna oplata i izvedba ugradnje sprave u temelj prema uputi proizvođača. Izvedba se vrši sukladno grafičkim prilozima projekta. Rad uključuje:</t>
  </si>
  <si>
    <t>- dobavu, postavu i učvršćenje glatke oplate</t>
  </si>
  <si>
    <t>- betoniranje temelja betonom klase C25/30</t>
  </si>
  <si>
    <t>- ugradnju sprave u temelj</t>
  </si>
  <si>
    <t>- njegu betona nakon ugradnje sukladno TPBK</t>
  </si>
  <si>
    <t>- skidanje i uklanjanje oplate</t>
  </si>
  <si>
    <t>Opis temelja:</t>
  </si>
  <si>
    <t>polje 1: 2 temeljne trake dimenzija 40x138, visine 20 cm</t>
  </si>
  <si>
    <t>polje 2: poligonalni temelj dimenzija 98x101, visine 30 cm</t>
  </si>
  <si>
    <t>polje 3: 2 temeljne trake dimenzija 40x122, visine 20 cm</t>
  </si>
  <si>
    <t>polje 4: 3 temelja samca dimenzija 40x40, visine 30 cm</t>
  </si>
  <si>
    <t>polje 5: temelj samac dimenzija 60x90, visine 50 cm</t>
  </si>
  <si>
    <t>polje 6: 2 temelja samca, dimenzija 60x60/70, visine 30cm</t>
  </si>
  <si>
    <t>polje 7: temelj samac dimenzija 60x78, visine 50 cm</t>
  </si>
  <si>
    <t>polje 8: temelj samac dimenzija 60x60, visine 50 cm</t>
  </si>
  <si>
    <t>polje 9: temelj samac dimenzija 60x80, visine 50 cm</t>
  </si>
  <si>
    <t>polje 10: 2 temelja samca dimenzija 60x40, visine 30 cm</t>
  </si>
  <si>
    <t>Izvedbu obavezno koordinirati s izvođačem sprava. U slučaju odstupanja uputa proizvođača u odnosu na gore opisano postupiti prema uputama proizvođača uz prethodno odobrenje projektanta i nadzornog inženjera.</t>
  </si>
  <si>
    <t>Obračun po m3 komplet izbetoniranih temelja prema opisu</t>
  </si>
  <si>
    <t>5.2.1.</t>
  </si>
  <si>
    <t>Izrada betonskih rubnjaka u AB temeljima</t>
  </si>
  <si>
    <t>Stavka se odnosi na nabavu, dopremu i ugradnju ravnih betonskih rubnjaka dimenzija 6/25/100 cm oko ploha za vježbanje prema grafičkim prilozima u projektu. Rubnjaci se polažu u armirano-betonske temeljne trake, beton tlačne čvrstoće C 25/30.</t>
  </si>
  <si>
    <t>Jedinična cijena uključuje sva potrebna prethodna ispitivanja, ateste i izvještaje o traženoj kvaliteti.</t>
  </si>
  <si>
    <t>1) Strojno betoniranje armirano-betonskih temeljnih traka. Zaštitni sloj betona za armaturu mora biti 3-5 cm. Dimenzije presjeka 22x30 cm. U jediničnu cijenu uključena sva potrebna oplata, njega betona nakon ugradnje sukladno TPBK, skidanje i uklanjanje oplate. armatura iskazana u posebnoj stavci.</t>
  </si>
  <si>
    <t>2) Ugradnju tipskih betonskih rubnjaka u temeljne trake. Rubnjaci se ugrađuju tijekom betoniranja, uz zaštitu rubnjaka, oplate, armature i postojećeg stanja.</t>
  </si>
  <si>
    <t>Obračun po m3 stvarno izvedenog rubnjaka prema opisu</t>
  </si>
  <si>
    <t>1) Izvedba armirano-betonske temeljne trake</t>
  </si>
  <si>
    <t>2) Ugradnja tipskog rubnjaka u temelj</t>
  </si>
  <si>
    <t>m1</t>
  </si>
  <si>
    <t>5.2.2.</t>
  </si>
  <si>
    <t>Dobava, izrada i montaža amature srednje složenosti</t>
  </si>
  <si>
    <t>Armaturu ugraditi prema pravilima struke. Ugrađuje se građevinski čelik B500A, kao šipke RA 400/500 s vilicama i mreže MA 500/550, prema poziciji. Armatura se postavlja u temeljne trake rubnjaka oko ploha za vježbanje.</t>
  </si>
  <si>
    <t>Obračun po kg postavljene armature.</t>
  </si>
  <si>
    <t>5.2.3.</t>
  </si>
  <si>
    <t>BETONSKI I ARMIRANOBETONSKI RADOVI UKUPNO:</t>
  </si>
  <si>
    <t>5.3.</t>
  </si>
  <si>
    <t>OPREMA:</t>
  </si>
  <si>
    <t>Stavka uključuje transport i ugradnju sprava za vježbanje. Sprave se ugrađuju u betonske temelje opisane u AB radovima prema uputi proizvođača. Sprave se kao predgotovljeni proizvodi ugrađuju u pogonu specijalizirane tvrtke. Dobava sprava je u režiji investitora.
Sprave moraju udovoljiti zahtjevima usklađenih normi za vanjska igrališta (EN 16630), što se dokazuje certifikatom o izvršenom ispitivanju, izdanim od strane ovlaštene tvrtke ili institucije.
Izvođač je dužan prije ugradnje sprave, certifikat o izvršenom ispitivanju predočiti nadzornom inženjeru te po njegovom odobrenju pristupiti ugradnji.
Na spravi mora biti utisnuta pločica sa deklaracijom proizvođača koja osigurava slijedivost sprave kao predgotovljenog proizvoda.
Obavezna je dostava nadzornom inženjeru uputstva za održavanje sprave.
Ugradnju vršiti u potpunosti prema uputama proizvođača opreme. U slučaju odstupanja uputa proizvođača opreme u odnosu na gore opisano postupiti prema uputama proizvođača uz prethodno odobrenje projektanta i nadzornog inženjera.</t>
  </si>
  <si>
    <t>polje 1: zračna hodalica Buglo 7501</t>
  </si>
  <si>
    <t>kom.</t>
  </si>
  <si>
    <t>polje 2: klupa za trbušnjake Buglo 7510</t>
  </si>
  <si>
    <t>polje 3: zračna njihalica Buglo 7502</t>
  </si>
  <si>
    <t>polje 4: bench klupa Buglo 7511</t>
  </si>
  <si>
    <t>polje 5: polužna stolica za odgurivanje Buglo 7518</t>
  </si>
  <si>
    <t>polje 6: orbitrek Buglo 7505</t>
  </si>
  <si>
    <t>polje 7: stolica za odgurivanje nogama Buglo 7515</t>
  </si>
  <si>
    <t>polje 8: sprava za podizanje nogu Buglo 750</t>
  </si>
  <si>
    <t>polje 9: polužna stolica za povlačenje Buglo 7517</t>
  </si>
  <si>
    <t>polje 10: veslačica Buglo 7519</t>
  </si>
  <si>
    <t>Obračun transporta i ugradnje opreme:</t>
  </si>
  <si>
    <t>Ugradnja sprava</t>
  </si>
  <si>
    <t>OPREMA UKUPNO:</t>
  </si>
  <si>
    <t>TEAM BULDING PARK - UKUPNO</t>
  </si>
  <si>
    <t>TEAM BUILDING PARK:</t>
  </si>
  <si>
    <t>1.7.</t>
  </si>
  <si>
    <t xml:space="preserve">Strojni iskop kanala za drenažnu cijev 0,30 m širine, 0,30 m dubine i zatrpavanje kanala nakon polaganja zaštitnih cijevi. Višak zemlje deponirati u neposrednoj blizini, na mjestu koje odredi nadzorni inženjer. </t>
  </si>
  <si>
    <t>Dobava i ugradnja geotekstila(300g/m2), u drenažni kanal ispod staze prema specifikaciji proizvođača. Razvijena širina iznosi 90 cm.</t>
  </si>
  <si>
    <t>Dobava i ugradnja PVC drenažne cijevi D100 mm u drenažni kanal ispod staze prema specifikaciji proizvođača. Ukupna dužina 157,00 m.</t>
  </si>
  <si>
    <t>Dobava i ugradnja PVC drenažne cijevi D100 mm u drenažni kanal ispod staze prema specifikaciji proizvođača. Ukupna dužina 40,00 m.</t>
  </si>
  <si>
    <t>2.13.</t>
  </si>
  <si>
    <t>Čišćenje i zidarska obrada repraturnim mortom AB temelja uz mjernu stanicu INA-e.</t>
  </si>
  <si>
    <t>Dobava i ugradnja geotekstila(300g/m2), s preklopima prema specifikaciji proizvođača, u slojeve proširenja parkirališta - šljunak i pješačke staze - asfalt i betonski opločnici. Površina ispod pješačke staze 138,0 m2, a ispod parkirališta i prilaza mjernoj stanici 331,0 m2.</t>
  </si>
  <si>
    <t>Nabava, transport,razastiranje i strojno zbijanje kamenog materijala (tucanik) granulacije Ø 0-63mm u sloju debljine 30 cm u sloj pješačke staze. Nasipavanje i nabijanje izvesti s konačnom potrebnom ujednačenom zbijenošću - modul stišljivosti 40MN/m2. Zbijanje izvesti u dva sloja  u zbijenom stanju. Površina ispod pješačke staze na kojoj se vrši zbijanje je 138,00 m2.Sve radove izvesti prema općim tehničkim uvjetima.</t>
  </si>
  <si>
    <t xml:space="preserve">Strojni iskop kabelskih kanala 0,4m širine, 0,8m dubine i zatrpavanje kanala nakon polaganja zaštitnih cijevi - rebrastog bužira Ø 80 mm. Višak zemlje deponirati na mjestu koje odredi nadzorni inženjer. </t>
  </si>
  <si>
    <t xml:space="preserve">Strojni iskop humusa i zemlje III. kategorije u sloju debljine 30 cm, na mjestu  šljunčane pješačke staze bazen - trim staza. Površina na kojoj se vrši iskop      565,00 m2. Višak zemlje deponirati u neposrednoj blizini, na mjestu koje odredi nadzorni inženjer. </t>
  </si>
  <si>
    <t xml:space="preserve">Ručni iskop jama za temelje javne rasvjete 0,65 x0,65m, 0,8m dubine. Stranice iskopa moraju biti pravilne. Višak zemlje deponirati na lokaciji, na mjestu koje odredi nadzorni inženjer. </t>
  </si>
  <si>
    <t>Nabava, transport i ugradnja tipskih betonskih rubnjaka dimenzija 15/25/100 cm uz pješačku stazu prema prometnici. Rubnjaci se polažu u sloj mršavog betona C12/15.</t>
  </si>
  <si>
    <t>Nabava, transport i ugradnja tipskih betonskih rubnjaka dimenzija 6/20/100 cm oko pješačke staze (betonski opločnici i asfalt) i prostora parkirališta na spoju sa prirodnim terenom i kao međusobna granica. Izuzetak je prostor prilaza bušotini. Rubnjaci se polažu u sloj mršavog betona C12/15.</t>
  </si>
  <si>
    <t>Izrada bitumeniziranog nosivo-habajućeg sloja /BNHS 22 po vrućem postupku/, koji se ugrađuje na pripremljeni tamponski sloj pješačke staze, u  debljini od 8 cm.  Obuhvaća nabavu materijala, prijevoz, upotrebu opreme, pripremu podloge te sav rad na izradi i ugradnji sloja. Obračun radova po m2 gotovog asfaltiranog sloja.</t>
  </si>
  <si>
    <t>Nabava, transport i ugradnja mršavog betona C12/16 ispod temeljne trake 100/40 cm, dužine 11,0 m.</t>
  </si>
  <si>
    <t>Nabava i ugradnja temeljnih betonskih stopa C20/25 za montažu stupova žičane ograde oko parkirališnog prostora. Dimenzije temeljne stope iznose 45x45x60 cm. Ukupno 14 stopa.</t>
  </si>
  <si>
    <t>Dobava i ugradnja geotekstila(300g/m2), s preklopima prema specifikaciji proizvođača, ispod šljunčane staze. Ukupna površina 565,00 m2.</t>
  </si>
  <si>
    <t>ZAŠTITNA OGRADA TENISKIH TERENA</t>
  </si>
  <si>
    <t>Nabava i ugradnja zaštitne ograde visine 3,5 m koja se sastoji od:</t>
  </si>
  <si>
    <t>4.5.</t>
  </si>
  <si>
    <t>4.6.</t>
  </si>
  <si>
    <t>1) pocinčani i bojani čelični stup promjera 70mm, h=370 cm, ukupno 13 komada</t>
  </si>
  <si>
    <t>Dobava i ugradnja PEHD zaštitnog bužira Ø 80 mm s ugrađenim foršpanom za naknadno provlačenje električnog kabla za napajanje javne rasvjete. Cijev se polaže u iskopani kanal na sloj tucanika Ø0-16mm debljine 10cm i zatrpava istim materijalom oko položene cijevi - debljina sloja 18cm. Na ugrađeni kameni materijal se polaže traka za uzemljenje, zatrpava zemljom od iskopa u sloju od 15 cm. Na ugrađenu zemlju se postavlja traka upozorenja te se  rov zapunjava zemljom od iskopa. Rovovi s ugrađenim bužirima se nesmiju zbijati. Sve izvesti prema detaljima projektne dokumentacije.</t>
  </si>
  <si>
    <t xml:space="preserve">PEHD Ø 80 </t>
  </si>
  <si>
    <t>traka za uzemljenje - pocinčana Zn/Fe 25x4mm</t>
  </si>
  <si>
    <t>tucanik Ø0-16mm</t>
  </si>
  <si>
    <t>traka upozorenja</t>
  </si>
  <si>
    <t>RADOVI UKLANJANJA i ZEMLJANI RADOVI UKUPNO:</t>
  </si>
  <si>
    <t>Boje prema izboru projektanta.</t>
  </si>
  <si>
    <t>3) pocinčano univerzalno pletivo za ogradu, veličina 6x6 cm, u cijenu uključene sve spojnice i ostala potrebna spojna sredstva za ugradnju</t>
  </si>
  <si>
    <t>2) poprečni profili od pocinčanih i bojanih kvadratnih čeličnih cijevi koje se vare na stupove, 50x50 mm, debljina stijenke 5 mm. Ukupna dužina 122 m.</t>
  </si>
  <si>
    <t>Izvođač radova dužan je betonske i armirano-betonske radove izvesti prema pravilniku o tehničkim normativima za beton i armirani beton, opisima i stavkama troškovnika, te prema HRN.
Izvođač radova dužan je evidentirati podatke o kvaliteti ugrađenih materijala i izvedenih radova, zapisnik o primopredaji radova u toku izvedbe, podatke o vremenskim prilikama, dnevnim temperaturama i sl. Navedeni podaci u svakom momentu moraju biti dostupni nadzornoj službi. Betoniranje izvesti uz upotrebu vibratora, te voditi računa da ne dođe do segregacije betona. Za izradu betona upotrijebiti agregat koji udovoljava uvjetima kvalitete prema HRN propisima. HRN određuje uvjete koje mora ispunjavati cement koji se upotrebljava za izradu betona. Za izradu betona upotrebljava se voda koja udovoljava uvjetima što su utvrđeni propisom u HRN.
Betoniranje može početi nakon pregleda podloge, skela, oplate i armature. Beton se mora transportirati i ubacivati u konstrukciju na način i uz uvjete koji sprečavaju segregaciju betona. Konzistencija betona mora biti takva da se beton može kvalitetno ugraditi. Neposredno nakon ugradnje beton mora biti zaštićen od atmosferskih utjecaja, opterećenja i drugih štetnih utjecaja. Potrebno je provoditi propisanu njegu betona.</t>
  </si>
  <si>
    <t>Izrada i postavljanje oznake gradilišta i ograđivanje gradilišta.</t>
  </si>
  <si>
    <t>0.2.</t>
  </si>
  <si>
    <t xml:space="preserve">Strojni iskop humusa i zemlje III. kategorije u sloju debljine 30 cm, na mjestu pješačke staze, proširenja teniskih terena i proširenje parkirališne zone.Uklonjeni zemljani materijal deponirati na mjesto koje odredi nadzorni inženjer. Površina na kojoj se vrši iskop 1327,49 m2. </t>
  </si>
  <si>
    <t>Nabava, transport,razastiranje i strojno zbijanje kamenog materijala (tucanik) granulacije Ø0-63mm u sloju debljine 30 cm u zbijenom stanju na površini parkirališta i prilaza mjernoj stanici te u drenažni kanal. Nasipavanje i nabijanje izvesti s konačnom potrebnom ujednačenom zbijenošću - modul stišljivosti 40MN/m2. Površina na kojoj se vrši zbijanje je 361,0m2. Sve radove izvesti prema općim tehničkim uvjetima.</t>
  </si>
  <si>
    <t>BETONSKA  TRAKA RUBA PROŠIRENJA</t>
  </si>
  <si>
    <t>beton C 16/20</t>
  </si>
  <si>
    <t xml:space="preserve">Nabava, transport i ugradnja betona C 16/20 za betonsku traku dimenzija15/50 cm, sveukupna dužina 40,50 m u glatkoj dvostranoj oplati. </t>
  </si>
  <si>
    <t>Nabava, razastiranje i uvaljavanje sloja grubo mljevene opeke (4-10mm) sa dodatkom PUR ljepila na drugi sloj geotekstila u sloju debljine 4 cm u uvaljanom stanju.</t>
  </si>
  <si>
    <t>Nabava, razastiranje i uvaljavanje sloja tenisita kao završnog sloja teniskih terena (0-2mm) u sloju debljine 3 cm u uvaljanom stanju.</t>
  </si>
  <si>
    <t>Ručni iskop zemlje za temeljnu traku, dubina iskopa 90 cm, a širina 100 cm.</t>
  </si>
  <si>
    <t>Nabava, transport i ugradnja betona C25/30 za temeljnu traku 100/60 cm, dužine 11,00 m.</t>
  </si>
  <si>
    <t>Nabava, transport i ugradnja betona C25/30 za armiranobetonski zid d=20 cm, h=3,30 m, sveukupna dužina 11,00 m u glatkoj dvostranoj oplati. Armirano sa Q335 u 2 zone. Ukopani dio zida iznosi 20 cm.</t>
  </si>
  <si>
    <t>Izrada betonskog temelja dimenzija 65x65x80 cm, beton C 25/30, komplet s četiri temeljna vijka M 20 postavljena prema šabloni proizvođača rasvjetnog stupa, uvodnim fleksibilnim PEHD cijevima ø 80mm (devet komada)</t>
  </si>
  <si>
    <t>Nabava, transport,razastiranje i strojno zbijanje kamenog materijala (tucanik) granulacije Ø0-63mm u sloju debljine 30 cm u zbijenom stanju na površini pješačke staze  i u drenažni kanal. Nasipavanje i nabijanje izvesti s konačnom potrebnom ujednačenom zbijenošću - modul stišljivosti 40MN/m2. Zbijanje izvesti u dva sloja  u zbijenom stanju. Površina na koju se ugrađuje tucanik je 563m2.  Sve radove izvesti prema općim tehničkim uvjetima.</t>
  </si>
  <si>
    <t>Ova stavka obuhvaća sljedeće radove:</t>
  </si>
  <si>
    <t>c) zatrpavanje zemljanim materijalom do razine psteljice tucanika i kompaktiranje u slojevima Ms≥25MN/m2</t>
  </si>
  <si>
    <t xml:space="preserve"> talpe (d=0,15m; 1,0mx3,0m)</t>
  </si>
  <si>
    <t>a) ručni otkop zemlje oko instalalcija s odbacivanjem zemlje ili utovarom viška zemlje te odvoz i zbrinjavanje unutar obuhvata radova ili na mjesto koje odredi nadzorni inženjer.</t>
  </si>
  <si>
    <t>b) polaganje dvostruko armiranih (armaturna mreža Q188 s 4 prihvatne kuke) betonskih ploča (d=0,15m; 1,0mx3,0m) iznad tjemena postojeće instalacije u zoni križanja s površinom koja se uređuje . Ploče postaviti u cjeloj širini križanja dužom osi okomito na os instalacija.</t>
  </si>
  <si>
    <t xml:space="preserve">TEAM BUILDING PARK </t>
  </si>
  <si>
    <t>UREĐENJE POSTOJEĆIH TENISKIH TERENA</t>
  </si>
  <si>
    <t>UREĐENJE POSTOJEĆIH TENISKIH TERENA - UKUPNO</t>
  </si>
  <si>
    <t>PJEŠAČKA STAZA UZ TEAM BUILDING PARK - UKUPNO</t>
  </si>
  <si>
    <t>PJEŠAČKA STAZA UZ TEAM BUILDING PARK</t>
  </si>
  <si>
    <t>Zaštita postojećih komunalnih instalacija unutar predmetne lokacije izvođenja radova betonskim talpama.</t>
  </si>
  <si>
    <t>PJEŠAČKA STAZA UZ TEAM BUILDING PARK:</t>
  </si>
  <si>
    <t>UREĐENJE POSTOJEĆIH TENISKIH TERENA:</t>
  </si>
  <si>
    <t>UREĐENJE PARKIRALIŠTA I PJEŠAČKIH STAZA :</t>
  </si>
  <si>
    <t>UREĐENJE PARKIRALIŠTA I PJEŠAČKIH STAZA  UKUPNO</t>
  </si>
  <si>
    <t>UREĐENJE PARKIRALIŠTA I PJEŠAČKIH STAZA</t>
  </si>
  <si>
    <t xml:space="preserve">IZGRADNJA TEAM BUILDING PARKA, UREĐENJE PJEŠAČKIH STAZA I PARKIRALIŠTA NA LOKACIJI:                                                                                                                                       k.č.br. 2290/1, 2290/3, 2291/2, 4054/2, 2293, 2294, k.o. Ivanić-Grad
</t>
  </si>
  <si>
    <t>PROJEKTANT: Ana Laća, mag.ing.arch.</t>
  </si>
  <si>
    <t>1.8.</t>
  </si>
  <si>
    <t>1.9.</t>
  </si>
  <si>
    <t>Strojno uklanjanje svih slojeva(asfalt i posteljica) na mjestu asfaltirane staze između tribine i nogometnog terena s prirodnom travom. U cijenu je uključen i odvoz uklonjenog materijala na deponiju udaljenu do 5km ili na mjesto koje odredi investitor.</t>
  </si>
  <si>
    <t>2.9.</t>
  </si>
  <si>
    <t>2.10.</t>
  </si>
  <si>
    <t>3.3.</t>
  </si>
  <si>
    <t>3.11.</t>
  </si>
  <si>
    <t>Nabava i ugradnja dekorativnog pranog drobljenca na mjestu pješačkih staza u sloju od 5 cm. Granulacija kamenog materijala je 8-16 mm, a vrsta kamena i boja prema izboru investitora i projektanta. Površina na kojoj se vrši ugradnja drobljenca je 563 m.</t>
  </si>
  <si>
    <t>Nabava i ugradnja limene montažne kućice kao zaštitnog elementa za naftnu bušotinu tipa Apparis limena kućica 170x170cm, visina 2,0 m (proizvođač Apparis Grupa) ili jednakovrijedan proizvod ______________________ s jednostrešnim krovom i vratima 80/200 cm ili jednakovrijednog proizvoda prema izboru projektanta i investitora.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</si>
</sst>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n_-;\-* #,##0.00\ _k_n_-;_-* &quot;-&quot;??\ _k_n_-;_-@_-"/>
    <numFmt numFmtId="164" formatCode="#,##0.00\ &quot;kn&quot;"/>
    <numFmt numFmtId="165" formatCode="#,##0.00_ ;\-#,##0.00\ "/>
    <numFmt numFmtId="166" formatCode="0.00_ ;\-0.00\ "/>
  </numFmts>
  <fonts count="22" x14ac:knownFonts="1">
    <font>
      <sz val="10"/>
      <name val="Arial"/>
      <charset val="238"/>
    </font>
    <font>
      <sz val="8"/>
      <name val="Arial"/>
      <family val="2"/>
      <charset val="238"/>
    </font>
    <font>
      <b/>
      <sz val="12"/>
      <name val="Arial"/>
      <family val="2"/>
      <charset val="238"/>
    </font>
    <font>
      <sz val="12"/>
      <name val="Arial"/>
      <family val="2"/>
      <charset val="238"/>
    </font>
    <font>
      <b/>
      <u/>
      <sz val="12"/>
      <name val="Arial"/>
      <family val="2"/>
      <charset val="238"/>
    </font>
    <font>
      <sz val="10"/>
      <name val="Arial"/>
      <family val="2"/>
      <charset val="238"/>
    </font>
    <font>
      <b/>
      <sz val="10"/>
      <name val="Arial"/>
      <family val="2"/>
    </font>
    <font>
      <b/>
      <sz val="12"/>
      <name val="Arial"/>
      <family val="2"/>
    </font>
    <font>
      <sz val="12"/>
      <name val="Arial"/>
      <family val="2"/>
    </font>
    <font>
      <sz val="11"/>
      <color indexed="8"/>
      <name val="Calibri"/>
      <family val="2"/>
      <charset val="1"/>
    </font>
    <font>
      <sz val="12"/>
      <color theme="1"/>
      <name val="Arial"/>
      <family val="2"/>
      <charset val="238"/>
    </font>
    <font>
      <b/>
      <u/>
      <sz val="15"/>
      <name val="Arial"/>
      <family val="2"/>
      <charset val="238"/>
    </font>
    <font>
      <b/>
      <sz val="15"/>
      <name val="Arial"/>
      <family val="2"/>
      <charset val="238"/>
    </font>
    <font>
      <sz val="10"/>
      <name val="Arial Narrow"/>
      <family val="2"/>
      <charset val="238"/>
    </font>
    <font>
      <sz val="10"/>
      <color indexed="8"/>
      <name val="Arial Narrow"/>
      <family val="2"/>
      <charset val="238"/>
    </font>
    <font>
      <b/>
      <sz val="10"/>
      <name val="Arial"/>
      <family val="2"/>
      <charset val="238"/>
    </font>
    <font>
      <sz val="10"/>
      <color indexed="8"/>
      <name val="Arial"/>
      <family val="2"/>
      <charset val="238"/>
    </font>
    <font>
      <sz val="12"/>
      <color indexed="8"/>
      <name val="Arial"/>
      <family val="2"/>
      <charset val="238"/>
    </font>
    <font>
      <u/>
      <sz val="12"/>
      <name val="Arial"/>
      <family val="2"/>
      <charset val="238"/>
    </font>
    <font>
      <sz val="12"/>
      <color indexed="8"/>
      <name val="Arial Narrow"/>
      <family val="2"/>
      <charset val="238"/>
    </font>
    <font>
      <sz val="9"/>
      <name val="Arial"/>
      <family val="2"/>
      <charset val="238"/>
    </font>
    <font>
      <b/>
      <sz val="14"/>
      <name val="Arial"/>
      <family val="2"/>
      <charset val="23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3" fontId="5" fillId="0" borderId="0" applyFont="0" applyFill="0" applyBorder="0" applyAlignment="0" applyProtection="0"/>
    <xf numFmtId="0" fontId="9" fillId="0" borderId="0"/>
  </cellStyleXfs>
  <cellXfs count="243">
    <xf numFmtId="0" fontId="0" fillId="0" borderId="0" xfId="0"/>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4" fontId="3" fillId="0" borderId="0" xfId="0" applyNumberFormat="1" applyFont="1" applyAlignment="1">
      <alignment horizontal="center"/>
    </xf>
    <xf numFmtId="4" fontId="3" fillId="0" borderId="0" xfId="0" applyNumberFormat="1" applyFont="1" applyBorder="1" applyAlignment="1">
      <alignment horizontal="center"/>
    </xf>
    <xf numFmtId="0" fontId="3" fillId="0" borderId="3" xfId="0" applyFont="1" applyBorder="1" applyAlignment="1">
      <alignment horizontal="center"/>
    </xf>
    <xf numFmtId="4" fontId="3" fillId="0" borderId="3" xfId="0" applyNumberFormat="1" applyFont="1" applyBorder="1" applyAlignment="1">
      <alignment horizontal="center"/>
    </xf>
    <xf numFmtId="4" fontId="3" fillId="0" borderId="3" xfId="0" applyNumberFormat="1" applyFont="1" applyBorder="1" applyAlignment="1">
      <alignment horizontal="center" vertical="center"/>
    </xf>
    <xf numFmtId="4" fontId="3" fillId="0" borderId="4" xfId="0" applyNumberFormat="1" applyFont="1" applyBorder="1" applyAlignment="1">
      <alignment horizontal="center"/>
    </xf>
    <xf numFmtId="4"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Alignment="1">
      <alignment horizontal="left" wrapText="1"/>
    </xf>
    <xf numFmtId="0" fontId="3" fillId="0" borderId="0" xfId="0" applyFont="1"/>
    <xf numFmtId="2" fontId="3" fillId="0" borderId="0" xfId="0" applyNumberFormat="1" applyFont="1"/>
    <xf numFmtId="0" fontId="3" fillId="0" borderId="3" xfId="0" applyFont="1" applyBorder="1"/>
    <xf numFmtId="0" fontId="2" fillId="0" borderId="0" xfId="0" applyFont="1" applyBorder="1" applyAlignment="1">
      <alignment horizontal="left" vertical="top" wrapText="1"/>
    </xf>
    <xf numFmtId="0" fontId="3" fillId="0" borderId="0" xfId="0" applyFont="1" applyBorder="1"/>
    <xf numFmtId="2" fontId="3" fillId="0" borderId="0" xfId="0" applyNumberFormat="1" applyFont="1" applyBorder="1"/>
    <xf numFmtId="0" fontId="3" fillId="0" borderId="0" xfId="0" applyFont="1" applyBorder="1" applyAlignment="1">
      <alignment wrapText="1"/>
    </xf>
    <xf numFmtId="0" fontId="3" fillId="0" borderId="0" xfId="0" applyFont="1" applyFill="1" applyAlignment="1">
      <alignment horizontal="left" wrapText="1"/>
    </xf>
    <xf numFmtId="4" fontId="3" fillId="0" borderId="0" xfId="0" applyNumberFormat="1" applyFont="1" applyBorder="1" applyAlignment="1">
      <alignment horizontal="center" vertical="top"/>
    </xf>
    <xf numFmtId="0" fontId="3" fillId="0" borderId="3" xfId="0" applyFont="1" applyBorder="1" applyAlignment="1">
      <alignment horizontal="left" wrapText="1"/>
    </xf>
    <xf numFmtId="0" fontId="3" fillId="0" borderId="0" xfId="0" applyFont="1" applyBorder="1" applyAlignment="1">
      <alignment horizontal="center"/>
    </xf>
    <xf numFmtId="0" fontId="2" fillId="0" borderId="0" xfId="0" applyFont="1" applyAlignment="1">
      <alignment horizontal="center" vertical="center"/>
    </xf>
    <xf numFmtId="0" fontId="3" fillId="0" borderId="0" xfId="0" applyFont="1" applyFill="1" applyAlignment="1">
      <alignment horizontal="center" vertical="top"/>
    </xf>
    <xf numFmtId="0" fontId="3" fillId="0" borderId="7"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Border="1" applyAlignment="1">
      <alignment horizontal="right" wrapText="1"/>
    </xf>
    <xf numFmtId="0" fontId="3" fillId="0" borderId="0" xfId="0" applyFont="1" applyAlignment="1">
      <alignment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vertical="top" wrapText="1"/>
    </xf>
    <xf numFmtId="0" fontId="2" fillId="0" borderId="0" xfId="0" applyFont="1" applyFill="1" applyAlignment="1">
      <alignment horizontal="center" vertical="top"/>
    </xf>
    <xf numFmtId="0" fontId="3" fillId="0" borderId="5"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0" xfId="0" applyFont="1" applyBorder="1" applyAlignment="1">
      <alignment wrapText="1"/>
    </xf>
    <xf numFmtId="0" fontId="3" fillId="0" borderId="0" xfId="0" applyFont="1" applyBorder="1" applyAlignment="1">
      <alignment horizontal="left" wrapText="1"/>
    </xf>
    <xf numFmtId="0" fontId="6" fillId="0" borderId="0" xfId="0" applyFont="1" applyAlignment="1">
      <alignment wrapText="1"/>
    </xf>
    <xf numFmtId="0" fontId="8" fillId="0" borderId="0" xfId="0" applyFont="1"/>
    <xf numFmtId="0" fontId="7" fillId="0" borderId="0" xfId="0" applyNumberFormat="1" applyFont="1" applyAlignment="1">
      <alignment horizontal="justify" vertical="top" wrapText="1"/>
    </xf>
    <xf numFmtId="0" fontId="8" fillId="0" borderId="0" xfId="0" applyNumberFormat="1" applyFont="1" applyAlignment="1">
      <alignment horizontal="justify" vertical="top"/>
    </xf>
    <xf numFmtId="0" fontId="3" fillId="0" borderId="0" xfId="0" applyFont="1" applyBorder="1" applyAlignment="1">
      <alignment horizontal="center" vertical="top" wrapText="1"/>
    </xf>
    <xf numFmtId="49" fontId="6" fillId="0" borderId="0" xfId="0" applyNumberFormat="1" applyFont="1" applyFill="1" applyAlignment="1">
      <alignment vertical="top" wrapText="1"/>
    </xf>
    <xf numFmtId="49" fontId="7" fillId="0" borderId="0" xfId="0" applyNumberFormat="1" applyFont="1" applyFill="1" applyBorder="1" applyAlignment="1">
      <alignment horizontal="left" vertical="top" wrapText="1" readingOrder="1"/>
    </xf>
    <xf numFmtId="0" fontId="3" fillId="0" borderId="0" xfId="0" applyFont="1" applyFill="1" applyBorder="1" applyAlignment="1">
      <alignment horizontal="left" vertical="top" wrapText="1"/>
    </xf>
    <xf numFmtId="0" fontId="3" fillId="0" borderId="0" xfId="0" applyFont="1" applyBorder="1" applyAlignment="1">
      <alignment horizontal="center" vertical="top"/>
    </xf>
    <xf numFmtId="0" fontId="3" fillId="0" borderId="8" xfId="0" applyFont="1" applyFill="1" applyBorder="1" applyAlignment="1">
      <alignment horizontal="center" vertical="top"/>
    </xf>
    <xf numFmtId="2" fontId="3" fillId="0" borderId="8" xfId="0" applyNumberFormat="1" applyFont="1" applyBorder="1"/>
    <xf numFmtId="0" fontId="3" fillId="0" borderId="8" xfId="0" applyFont="1" applyBorder="1" applyAlignment="1">
      <alignment horizontal="center"/>
    </xf>
    <xf numFmtId="0" fontId="3" fillId="0" borderId="8" xfId="0" applyFont="1" applyBorder="1" applyAlignment="1">
      <alignment horizontal="center" vertical="top"/>
    </xf>
    <xf numFmtId="0" fontId="3" fillId="0" borderId="8" xfId="0" applyFont="1" applyBorder="1" applyAlignment="1">
      <alignment horizontal="left" vertical="top" wrapText="1"/>
    </xf>
    <xf numFmtId="0" fontId="3" fillId="0" borderId="8" xfId="0" applyFont="1" applyBorder="1" applyAlignment="1">
      <alignment horizontal="right" vertical="top" wrapText="1"/>
    </xf>
    <xf numFmtId="4" fontId="3" fillId="0" borderId="8" xfId="0" applyNumberFormat="1" applyFont="1" applyBorder="1" applyAlignment="1">
      <alignment horizontal="center" vertical="top"/>
    </xf>
    <xf numFmtId="4" fontId="3" fillId="0" borderId="8" xfId="0" applyNumberFormat="1" applyFont="1" applyBorder="1" applyAlignment="1">
      <alignment horizontal="center"/>
    </xf>
    <xf numFmtId="0" fontId="3" fillId="0" borderId="3" xfId="0" applyFont="1" applyFill="1" applyBorder="1" applyAlignment="1">
      <alignment horizontal="center" vertical="top"/>
    </xf>
    <xf numFmtId="0" fontId="3" fillId="0" borderId="3" xfId="0" applyFont="1" applyBorder="1" applyAlignment="1">
      <alignment horizontal="left" vertical="top" wrapText="1"/>
    </xf>
    <xf numFmtId="0" fontId="3" fillId="0" borderId="8" xfId="0" applyFont="1" applyBorder="1" applyAlignment="1">
      <alignment horizontal="center" wrapText="1"/>
    </xf>
    <xf numFmtId="0" fontId="3" fillId="0" borderId="0" xfId="0" applyFont="1" applyBorder="1" applyAlignment="1">
      <alignment horizontal="left" vertical="top" wrapText="1"/>
    </xf>
    <xf numFmtId="0" fontId="3" fillId="0" borderId="6" xfId="0" applyFont="1" applyBorder="1" applyAlignment="1">
      <alignment horizontal="left" vertical="center" wrapText="1"/>
    </xf>
    <xf numFmtId="2" fontId="3" fillId="0" borderId="0" xfId="0" applyNumberFormat="1" applyFont="1" applyBorder="1" applyAlignment="1">
      <alignment horizontal="center" vertical="top"/>
    </xf>
    <xf numFmtId="2" fontId="3" fillId="0" borderId="8" xfId="0" applyNumberFormat="1" applyFont="1" applyBorder="1" applyAlignment="1">
      <alignment horizontal="center" vertical="top"/>
    </xf>
    <xf numFmtId="2" fontId="3" fillId="0" borderId="3" xfId="0" applyNumberFormat="1" applyFont="1" applyBorder="1" applyAlignment="1">
      <alignment horizontal="center"/>
    </xf>
    <xf numFmtId="0" fontId="3" fillId="0" borderId="3" xfId="0" applyFont="1" applyBorder="1" applyAlignment="1">
      <alignment vertical="top" wrapText="1"/>
    </xf>
    <xf numFmtId="43" fontId="3" fillId="0" borderId="0" xfId="1" applyFont="1" applyBorder="1" applyAlignment="1">
      <alignment horizontal="center"/>
    </xf>
    <xf numFmtId="0" fontId="4" fillId="0" borderId="3" xfId="0" applyFont="1" applyBorder="1" applyAlignment="1">
      <alignment horizontal="center" vertical="center" wrapText="1"/>
    </xf>
    <xf numFmtId="0" fontId="3" fillId="0" borderId="6" xfId="0" applyFont="1" applyFill="1" applyBorder="1" applyAlignment="1">
      <alignment horizontal="center" vertical="top"/>
    </xf>
    <xf numFmtId="0" fontId="3" fillId="0" borderId="6" xfId="0" applyFont="1" applyBorder="1" applyAlignment="1">
      <alignment horizontal="center"/>
    </xf>
    <xf numFmtId="2" fontId="3" fillId="0" borderId="8" xfId="0" applyNumberFormat="1" applyFont="1" applyBorder="1" applyAlignment="1">
      <alignment horizontal="center"/>
    </xf>
    <xf numFmtId="2" fontId="3" fillId="0" borderId="0" xfId="0" applyNumberFormat="1" applyFont="1" applyBorder="1" applyAlignment="1">
      <alignment horizontal="center"/>
    </xf>
    <xf numFmtId="43" fontId="3" fillId="0" borderId="0" xfId="1" applyFont="1" applyBorder="1" applyAlignment="1">
      <alignment horizontal="center" vertical="top"/>
    </xf>
    <xf numFmtId="2" fontId="3" fillId="0" borderId="0"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0" xfId="1" applyNumberFormat="1" applyFont="1" applyBorder="1" applyAlignment="1">
      <alignment horizontal="center"/>
    </xf>
    <xf numFmtId="2" fontId="10" fillId="0" borderId="8" xfId="0" applyNumberFormat="1" applyFont="1" applyFill="1" applyBorder="1" applyAlignment="1">
      <alignment horizontal="center" wrapText="1"/>
    </xf>
    <xf numFmtId="2" fontId="10" fillId="0" borderId="8" xfId="0" applyNumberFormat="1" applyFont="1" applyBorder="1" applyAlignment="1">
      <alignment horizontal="center"/>
    </xf>
    <xf numFmtId="0" fontId="11" fillId="0" borderId="0" xfId="0" applyFont="1" applyBorder="1" applyAlignment="1">
      <alignment horizontal="center" vertical="center" wrapText="1"/>
    </xf>
    <xf numFmtId="2" fontId="3" fillId="0" borderId="0" xfId="0" applyNumberFormat="1" applyFont="1" applyFill="1" applyBorder="1" applyAlignment="1">
      <alignment horizontal="center" vertical="top"/>
    </xf>
    <xf numFmtId="2" fontId="3" fillId="0" borderId="3" xfId="0" applyNumberFormat="1" applyFont="1" applyFill="1" applyBorder="1" applyAlignment="1">
      <alignment horizontal="center" vertical="top"/>
    </xf>
    <xf numFmtId="0" fontId="3" fillId="0" borderId="0" xfId="0" applyFont="1" applyBorder="1" applyAlignment="1">
      <alignment horizontal="right" vertical="center" wrapText="1"/>
    </xf>
    <xf numFmtId="0" fontId="3" fillId="0" borderId="8" xfId="0" applyFont="1" applyBorder="1" applyAlignment="1">
      <alignment vertical="top" wrapText="1"/>
    </xf>
    <xf numFmtId="0" fontId="3" fillId="0" borderId="8" xfId="0" applyFont="1" applyBorder="1" applyAlignment="1">
      <alignment horizontal="right" vertical="center" wrapText="1"/>
    </xf>
    <xf numFmtId="0" fontId="3" fillId="0" borderId="8" xfId="0" applyFont="1" applyBorder="1" applyAlignment="1">
      <alignment horizontal="center" vertical="center"/>
    </xf>
    <xf numFmtId="2" fontId="3" fillId="0" borderId="8" xfId="0" applyNumberFormat="1" applyFont="1" applyBorder="1" applyAlignment="1">
      <alignment horizontal="center" vertical="center"/>
    </xf>
    <xf numFmtId="2" fontId="3" fillId="0" borderId="0" xfId="1" applyNumberFormat="1" applyFont="1" applyBorder="1" applyAlignment="1">
      <alignment horizontal="center" vertical="center"/>
    </xf>
    <xf numFmtId="0" fontId="3" fillId="0" borderId="0" xfId="0" applyFont="1" applyBorder="1" applyAlignment="1">
      <alignment horizontal="left" vertical="center" wrapText="1"/>
    </xf>
    <xf numFmtId="4" fontId="3" fillId="0" borderId="6" xfId="0" applyNumberFormat="1" applyFont="1" applyBorder="1" applyAlignment="1">
      <alignment horizontal="center"/>
    </xf>
    <xf numFmtId="4" fontId="3" fillId="0" borderId="6" xfId="0" applyNumberFormat="1" applyFont="1" applyBorder="1" applyAlignment="1">
      <alignment horizontal="center" vertical="center"/>
    </xf>
    <xf numFmtId="4" fontId="3" fillId="0" borderId="11" xfId="0" applyNumberFormat="1" applyFont="1" applyBorder="1" applyAlignment="1">
      <alignment horizontal="center"/>
    </xf>
    <xf numFmtId="4" fontId="3" fillId="0" borderId="4" xfId="0" applyNumberFormat="1" applyFont="1" applyBorder="1" applyAlignment="1">
      <alignment horizontal="center" vertical="center"/>
    </xf>
    <xf numFmtId="0" fontId="3" fillId="0" borderId="10" xfId="0" applyFont="1" applyFill="1" applyBorder="1" applyAlignment="1">
      <alignment horizontal="center" vertical="top" wrapText="1"/>
    </xf>
    <xf numFmtId="0" fontId="3" fillId="0" borderId="16" xfId="0" applyFont="1" applyFill="1" applyBorder="1" applyAlignment="1">
      <alignment horizontal="center" vertical="top"/>
    </xf>
    <xf numFmtId="0" fontId="3" fillId="0" borderId="18" xfId="0" applyFont="1" applyFill="1" applyBorder="1" applyAlignment="1">
      <alignment horizontal="center" vertical="top"/>
    </xf>
    <xf numFmtId="0" fontId="3" fillId="0" borderId="6" xfId="0" applyFont="1" applyBorder="1" applyAlignment="1">
      <alignment horizontal="left" wrapText="1"/>
    </xf>
    <xf numFmtId="0" fontId="3" fillId="0" borderId="21" xfId="0" applyFont="1" applyFill="1" applyBorder="1" applyAlignment="1">
      <alignment horizontal="center" vertical="top"/>
    </xf>
    <xf numFmtId="0" fontId="3" fillId="0" borderId="22" xfId="0" applyFont="1" applyBorder="1" applyAlignment="1">
      <alignment horizontal="right" wrapText="1"/>
    </xf>
    <xf numFmtId="0" fontId="3" fillId="0" borderId="22" xfId="0" applyFont="1" applyBorder="1"/>
    <xf numFmtId="2" fontId="3" fillId="0" borderId="22" xfId="0" applyNumberFormat="1" applyFont="1" applyBorder="1"/>
    <xf numFmtId="0" fontId="3" fillId="0" borderId="9" xfId="0" applyFont="1" applyBorder="1" applyAlignment="1">
      <alignment horizontal="right" wrapText="1"/>
    </xf>
    <xf numFmtId="0" fontId="3" fillId="0" borderId="9" xfId="0" applyFont="1" applyBorder="1"/>
    <xf numFmtId="2" fontId="3" fillId="0" borderId="9" xfId="0" applyNumberFormat="1" applyFont="1" applyBorder="1"/>
    <xf numFmtId="0" fontId="2" fillId="0" borderId="3" xfId="0" applyFont="1" applyBorder="1" applyAlignment="1">
      <alignment horizontal="left" wrapText="1"/>
    </xf>
    <xf numFmtId="2" fontId="3" fillId="0" borderId="3" xfId="0" applyNumberFormat="1" applyFont="1" applyBorder="1"/>
    <xf numFmtId="164" fontId="3" fillId="0" borderId="25" xfId="1" applyNumberFormat="1" applyFont="1" applyBorder="1" applyAlignment="1">
      <alignment horizontal="center" vertical="center"/>
    </xf>
    <xf numFmtId="164" fontId="3" fillId="0" borderId="23" xfId="1" applyNumberFormat="1" applyFont="1" applyBorder="1" applyAlignment="1">
      <alignment horizontal="center" vertical="center"/>
    </xf>
    <xf numFmtId="164" fontId="3" fillId="0" borderId="24" xfId="1" applyNumberFormat="1" applyFont="1" applyBorder="1" applyAlignment="1">
      <alignment horizontal="center" vertical="center"/>
    </xf>
    <xf numFmtId="0" fontId="2" fillId="0" borderId="0" xfId="0" applyFont="1" applyFill="1" applyBorder="1" applyAlignment="1">
      <alignment horizontal="center" vertical="center"/>
    </xf>
    <xf numFmtId="0" fontId="3" fillId="0" borderId="3" xfId="0" applyFont="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11" fillId="0" borderId="0" xfId="0" applyFont="1" applyBorder="1" applyAlignment="1">
      <alignment horizontal="center" wrapText="1"/>
    </xf>
    <xf numFmtId="165" fontId="13" fillId="0" borderId="0" xfId="2" applyNumberFormat="1" applyFont="1" applyFill="1" applyAlignment="1">
      <alignment horizontal="center" wrapText="1"/>
    </xf>
    <xf numFmtId="166" fontId="14" fillId="0" borderId="0" xfId="2" applyNumberFormat="1" applyFont="1" applyAlignment="1">
      <alignment horizontal="center" wrapText="1"/>
    </xf>
    <xf numFmtId="0" fontId="14" fillId="0" borderId="0" xfId="2" applyFont="1" applyAlignment="1">
      <alignment horizontal="right" wrapText="1"/>
    </xf>
    <xf numFmtId="0" fontId="14" fillId="0" borderId="0" xfId="2" applyFont="1" applyAlignment="1">
      <alignment horizontal="center" wrapText="1"/>
    </xf>
    <xf numFmtId="165" fontId="14" fillId="0" borderId="0" xfId="2" applyNumberFormat="1" applyFont="1" applyAlignment="1">
      <alignment horizontal="right" wrapText="1"/>
    </xf>
    <xf numFmtId="0" fontId="14" fillId="0" borderId="0" xfId="2" applyFont="1" applyAlignment="1">
      <alignment horizontal="right" vertical="center" wrapText="1" indent="1"/>
    </xf>
    <xf numFmtId="0" fontId="15" fillId="0" borderId="0" xfId="2" applyFont="1" applyFill="1" applyAlignment="1">
      <alignment horizontal="right" vertical="top" wrapText="1" indent="1"/>
    </xf>
    <xf numFmtId="165" fontId="5" fillId="0" borderId="0" xfId="2" applyNumberFormat="1" applyFont="1" applyFill="1" applyAlignment="1">
      <alignment horizontal="center" wrapText="1"/>
    </xf>
    <xf numFmtId="166" fontId="16" fillId="0" borderId="0" xfId="2" applyNumberFormat="1" applyFont="1" applyAlignment="1">
      <alignment horizontal="center" wrapText="1"/>
    </xf>
    <xf numFmtId="0" fontId="16" fillId="0" borderId="0" xfId="2" applyFont="1" applyAlignment="1">
      <alignment horizontal="right" wrapText="1"/>
    </xf>
    <xf numFmtId="0" fontId="5" fillId="0" borderId="0" xfId="2" applyFont="1" applyFill="1" applyAlignment="1">
      <alignment horizontal="right" vertical="top" wrapText="1" indent="1"/>
    </xf>
    <xf numFmtId="0" fontId="16" fillId="0" borderId="0" xfId="2" applyFont="1" applyAlignment="1">
      <alignment horizontal="center" wrapText="1"/>
    </xf>
    <xf numFmtId="165" fontId="16" fillId="0" borderId="0" xfId="2" applyNumberFormat="1" applyFont="1" applyAlignment="1">
      <alignment horizontal="right" wrapText="1"/>
    </xf>
    <xf numFmtId="0" fontId="16" fillId="0" borderId="0" xfId="2" applyFont="1" applyAlignment="1">
      <alignment horizontal="right" vertical="center" wrapText="1" indent="1"/>
    </xf>
    <xf numFmtId="165" fontId="3" fillId="0" borderId="0" xfId="2" applyNumberFormat="1" applyFont="1" applyFill="1" applyAlignment="1">
      <alignment horizontal="center" wrapText="1"/>
    </xf>
    <xf numFmtId="166" fontId="17" fillId="0" borderId="0" xfId="2" applyNumberFormat="1" applyFont="1" applyAlignment="1">
      <alignment horizontal="center" wrapText="1"/>
    </xf>
    <xf numFmtId="165" fontId="17" fillId="0" borderId="0" xfId="2" applyNumberFormat="1" applyFont="1" applyAlignment="1">
      <alignment horizontal="right" wrapText="1"/>
    </xf>
    <xf numFmtId="0" fontId="17" fillId="0" borderId="0" xfId="2" applyFont="1" applyAlignment="1">
      <alignment horizontal="center" wrapText="1"/>
    </xf>
    <xf numFmtId="0" fontId="3" fillId="0" borderId="0" xfId="2" applyFont="1" applyFill="1" applyAlignment="1">
      <alignment horizontal="right" vertical="top" wrapText="1" indent="1"/>
    </xf>
    <xf numFmtId="0" fontId="3" fillId="0" borderId="0" xfId="2" applyFont="1" applyFill="1" applyAlignment="1">
      <alignment horizontal="justify" vertical="top" wrapText="1"/>
    </xf>
    <xf numFmtId="0" fontId="16" fillId="0" borderId="0" xfId="2" applyFont="1" applyAlignment="1">
      <alignment wrapText="1"/>
    </xf>
    <xf numFmtId="0" fontId="5" fillId="0" borderId="0" xfId="2" applyFont="1" applyAlignment="1">
      <alignment horizontal="center" wrapText="1"/>
    </xf>
    <xf numFmtId="166" fontId="5" fillId="0" borderId="0" xfId="2" applyNumberFormat="1" applyFont="1" applyAlignment="1">
      <alignment horizontal="center" wrapText="1"/>
    </xf>
    <xf numFmtId="165" fontId="5" fillId="0" borderId="0" xfId="2" applyNumberFormat="1" applyFont="1" applyAlignment="1">
      <alignment horizontal="right" wrapText="1"/>
    </xf>
    <xf numFmtId="0" fontId="5" fillId="0" borderId="0" xfId="2" applyFont="1" applyAlignment="1">
      <alignment horizontal="right" vertical="center" wrapText="1" indent="1"/>
    </xf>
    <xf numFmtId="0" fontId="3" fillId="0" borderId="0" xfId="2" applyFont="1" applyAlignment="1">
      <alignment horizontal="center" wrapText="1"/>
    </xf>
    <xf numFmtId="166" fontId="3" fillId="0" borderId="0" xfId="2" applyNumberFormat="1" applyFont="1" applyAlignment="1">
      <alignment horizontal="center" wrapText="1"/>
    </xf>
    <xf numFmtId="165" fontId="3" fillId="0" borderId="0" xfId="2" applyNumberFormat="1" applyFont="1" applyAlignment="1">
      <alignment horizontal="right" wrapText="1"/>
    </xf>
    <xf numFmtId="0" fontId="3" fillId="0" borderId="0" xfId="2" applyFont="1" applyFill="1" applyAlignment="1">
      <alignment horizontal="left" vertical="top" wrapText="1" indent="1"/>
    </xf>
    <xf numFmtId="0" fontId="3" fillId="0" borderId="0" xfId="2" applyFont="1" applyFill="1" applyAlignment="1">
      <alignment horizontal="left" vertical="top" wrapText="1"/>
    </xf>
    <xf numFmtId="0" fontId="5" fillId="0" borderId="0" xfId="2" applyFont="1" applyAlignment="1">
      <alignment horizontal="left" wrapText="1"/>
    </xf>
    <xf numFmtId="166" fontId="5" fillId="0" borderId="0" xfId="2" applyNumberFormat="1" applyFont="1" applyAlignment="1">
      <alignment horizontal="left" wrapText="1"/>
    </xf>
    <xf numFmtId="165" fontId="5" fillId="0" borderId="0" xfId="2" applyNumberFormat="1" applyFont="1" applyAlignment="1">
      <alignment horizontal="left" wrapText="1"/>
    </xf>
    <xf numFmtId="0" fontId="3" fillId="0" borderId="0" xfId="0" applyFont="1" applyBorder="1" applyAlignment="1">
      <alignment horizontal="left"/>
    </xf>
    <xf numFmtId="0" fontId="3" fillId="0" borderId="0" xfId="0" applyFont="1" applyAlignment="1">
      <alignment horizontal="left"/>
    </xf>
    <xf numFmtId="0" fontId="16" fillId="0" borderId="0" xfId="2" applyFont="1" applyAlignment="1">
      <alignment horizontal="center" vertical="center" wrapText="1"/>
    </xf>
    <xf numFmtId="0" fontId="16" fillId="0" borderId="0" xfId="2" applyFont="1" applyAlignment="1">
      <alignment horizontal="right" vertical="center" wrapText="1"/>
    </xf>
    <xf numFmtId="0" fontId="3" fillId="0" borderId="0" xfId="2" applyFont="1" applyAlignment="1">
      <alignment horizontal="right" wrapText="1"/>
    </xf>
    <xf numFmtId="0" fontId="3" fillId="0" borderId="0" xfId="2" applyFont="1" applyAlignment="1">
      <alignment horizontal="right" vertical="center" wrapText="1" indent="1"/>
    </xf>
    <xf numFmtId="0" fontId="5" fillId="0" borderId="7" xfId="2" applyFont="1" applyBorder="1" applyAlignment="1">
      <alignment horizontal="right" vertical="center" wrapText="1" indent="1"/>
    </xf>
    <xf numFmtId="0" fontId="3" fillId="0" borderId="3" xfId="2" applyFont="1" applyBorder="1" applyAlignment="1">
      <alignment horizontal="center" wrapText="1"/>
    </xf>
    <xf numFmtId="166" fontId="3" fillId="0" borderId="3" xfId="2" applyNumberFormat="1" applyFont="1" applyBorder="1" applyAlignment="1">
      <alignment horizontal="center" wrapText="1"/>
    </xf>
    <xf numFmtId="165" fontId="3" fillId="0" borderId="3" xfId="2" applyNumberFormat="1" applyFont="1" applyBorder="1" applyAlignment="1">
      <alignment horizontal="right" wrapText="1"/>
    </xf>
    <xf numFmtId="0" fontId="5" fillId="0" borderId="0" xfId="2" applyFont="1" applyBorder="1" applyAlignment="1">
      <alignment horizontal="right" vertical="center" wrapText="1" indent="1"/>
    </xf>
    <xf numFmtId="0" fontId="3" fillId="0" borderId="0" xfId="2" applyFont="1" applyBorder="1" applyAlignment="1">
      <alignment horizontal="center" wrapText="1"/>
    </xf>
    <xf numFmtId="166" fontId="3" fillId="0" borderId="0" xfId="2" applyNumberFormat="1" applyFont="1" applyBorder="1" applyAlignment="1">
      <alignment horizontal="center" wrapText="1"/>
    </xf>
    <xf numFmtId="165" fontId="3" fillId="0" borderId="0" xfId="2" applyNumberFormat="1" applyFont="1" applyBorder="1" applyAlignment="1">
      <alignment horizontal="right" wrapText="1"/>
    </xf>
    <xf numFmtId="0" fontId="3" fillId="0" borderId="3" xfId="2" applyFont="1" applyBorder="1" applyAlignment="1">
      <alignment horizontal="justify" vertical="center" wrapText="1"/>
    </xf>
    <xf numFmtId="49" fontId="3" fillId="0" borderId="0" xfId="2" applyNumberFormat="1" applyFont="1" applyFill="1" applyAlignment="1">
      <alignment vertical="top" wrapText="1"/>
    </xf>
    <xf numFmtId="0" fontId="16" fillId="0" borderId="0" xfId="2" applyFont="1" applyAlignment="1">
      <alignment vertical="center" wrapText="1"/>
    </xf>
    <xf numFmtId="0" fontId="3" fillId="0" borderId="3" xfId="2" applyFont="1" applyBorder="1" applyAlignment="1">
      <alignment horizontal="left" vertical="center" wrapText="1"/>
    </xf>
    <xf numFmtId="0" fontId="3" fillId="0" borderId="0" xfId="0" applyFont="1" applyFill="1" applyBorder="1" applyAlignment="1">
      <alignment horizontal="center" vertical="center"/>
    </xf>
    <xf numFmtId="165" fontId="5" fillId="0" borderId="0" xfId="2" applyNumberFormat="1" applyFont="1" applyFill="1" applyAlignment="1">
      <alignment horizontal="center" vertical="top" wrapText="1"/>
    </xf>
    <xf numFmtId="0" fontId="16" fillId="0" borderId="0" xfId="2" applyFont="1" applyAlignment="1">
      <alignment horizontal="center" vertical="top" wrapText="1"/>
    </xf>
    <xf numFmtId="0" fontId="16" fillId="0" borderId="0" xfId="2" applyFont="1" applyAlignment="1">
      <alignment horizontal="right" vertical="top" wrapText="1"/>
    </xf>
    <xf numFmtId="0" fontId="5" fillId="0" borderId="0" xfId="2" applyFont="1" applyFill="1" applyAlignment="1">
      <alignment vertical="top" wrapText="1"/>
    </xf>
    <xf numFmtId="0" fontId="3" fillId="0" borderId="0" xfId="2" applyFont="1" applyFill="1" applyAlignment="1">
      <alignment vertical="top" wrapText="1"/>
    </xf>
    <xf numFmtId="0" fontId="3" fillId="0" borderId="0" xfId="2" applyFont="1" applyBorder="1" applyAlignment="1">
      <alignment horizontal="left" vertical="center" wrapText="1"/>
    </xf>
    <xf numFmtId="2" fontId="3" fillId="0" borderId="8" xfId="1" applyNumberFormat="1" applyFont="1" applyBorder="1" applyAlignment="1">
      <alignment horizontal="center" vertical="top"/>
    </xf>
    <xf numFmtId="2" fontId="3" fillId="0" borderId="0" xfId="1" applyNumberFormat="1" applyFont="1" applyBorder="1" applyAlignment="1">
      <alignment horizontal="center" vertical="top"/>
    </xf>
    <xf numFmtId="0" fontId="4" fillId="0" borderId="0" xfId="0" applyFont="1" applyAlignment="1">
      <alignment vertical="center" wrapText="1"/>
    </xf>
    <xf numFmtId="0" fontId="2" fillId="0" borderId="0" xfId="0" applyFont="1" applyFill="1" applyBorder="1" applyAlignment="1">
      <alignment vertical="center"/>
    </xf>
    <xf numFmtId="2" fontId="18" fillId="0" borderId="8" xfId="0" applyNumberFormat="1" applyFont="1" applyFill="1" applyBorder="1" applyAlignment="1">
      <alignment horizontal="center" vertical="top"/>
    </xf>
    <xf numFmtId="2" fontId="3" fillId="0" borderId="0" xfId="0" applyNumberFormat="1" applyFont="1" applyAlignment="1">
      <alignment horizontal="center"/>
    </xf>
    <xf numFmtId="0" fontId="3" fillId="0" borderId="0" xfId="0" applyFont="1" applyAlignment="1">
      <alignment vertical="top" wrapText="1"/>
    </xf>
    <xf numFmtId="0" fontId="3" fillId="0" borderId="8" xfId="0" applyFont="1" applyBorder="1" applyAlignment="1">
      <alignment wrapText="1"/>
    </xf>
    <xf numFmtId="0" fontId="3" fillId="0" borderId="6" xfId="0" applyFont="1" applyBorder="1" applyAlignment="1">
      <alignment horizontal="left" vertical="top" wrapText="1"/>
    </xf>
    <xf numFmtId="0" fontId="3" fillId="0" borderId="6" xfId="0" applyFont="1" applyBorder="1" applyAlignment="1">
      <alignment horizontal="center" vertical="center"/>
    </xf>
    <xf numFmtId="2" fontId="3" fillId="0" borderId="6" xfId="0" applyNumberFormat="1" applyFont="1" applyBorder="1" applyAlignment="1">
      <alignment horizontal="center" vertical="center"/>
    </xf>
    <xf numFmtId="2" fontId="3" fillId="0" borderId="6" xfId="1" applyNumberFormat="1" applyFont="1" applyBorder="1" applyAlignment="1">
      <alignment horizontal="center" vertical="center"/>
    </xf>
    <xf numFmtId="49" fontId="6" fillId="0" borderId="0" xfId="0" applyNumberFormat="1" applyFont="1" applyFill="1" applyBorder="1" applyAlignment="1">
      <alignment vertical="top" wrapText="1"/>
    </xf>
    <xf numFmtId="0" fontId="7" fillId="0" borderId="0" xfId="0" applyNumberFormat="1" applyFont="1" applyBorder="1" applyAlignment="1">
      <alignment horizontal="justify" vertical="top" wrapText="1"/>
    </xf>
    <xf numFmtId="0" fontId="6" fillId="0" borderId="0" xfId="0" applyFont="1" applyBorder="1" applyAlignment="1">
      <alignment wrapText="1"/>
    </xf>
    <xf numFmtId="0" fontId="3" fillId="0" borderId="0" xfId="0" applyNumberFormat="1" applyFont="1" applyBorder="1" applyAlignment="1">
      <alignment horizontal="left" vertical="top" wrapText="1"/>
    </xf>
    <xf numFmtId="0" fontId="3" fillId="0" borderId="0" xfId="0" applyFont="1" applyBorder="1" applyAlignment="1">
      <alignment horizontal="center" wrapText="1"/>
    </xf>
    <xf numFmtId="0" fontId="17" fillId="0" borderId="0" xfId="2" applyFont="1" applyAlignment="1">
      <alignment horizontal="justify" vertical="center" wrapText="1"/>
    </xf>
    <xf numFmtId="0" fontId="19" fillId="0" borderId="0" xfId="2" applyFont="1" applyAlignment="1">
      <alignment horizontal="justify" vertical="center" wrapText="1"/>
    </xf>
    <xf numFmtId="0" fontId="17" fillId="0" borderId="0" xfId="2" applyFont="1" applyAlignment="1">
      <alignment horizontal="left" vertical="center" wrapText="1"/>
    </xf>
    <xf numFmtId="49" fontId="17" fillId="0" borderId="0" xfId="2" applyNumberFormat="1" applyFont="1" applyAlignment="1">
      <alignment horizontal="left" vertical="center" wrapText="1"/>
    </xf>
    <xf numFmtId="49" fontId="17" fillId="0" borderId="0" xfId="2" applyNumberFormat="1" applyFont="1" applyAlignment="1">
      <alignment horizontal="justify" vertical="center" wrapText="1"/>
    </xf>
    <xf numFmtId="0" fontId="3" fillId="0" borderId="0" xfId="2" applyFont="1" applyAlignment="1">
      <alignment horizontal="justify" vertical="center" wrapText="1"/>
    </xf>
    <xf numFmtId="0" fontId="3" fillId="0" borderId="0" xfId="2" applyFont="1" applyBorder="1" applyAlignment="1">
      <alignment horizontal="justify" vertical="center" wrapText="1"/>
    </xf>
    <xf numFmtId="49" fontId="3" fillId="0" borderId="0" xfId="2" applyNumberFormat="1" applyFont="1" applyFill="1" applyAlignment="1">
      <alignment horizontal="justify" vertical="top" wrapText="1"/>
    </xf>
    <xf numFmtId="49" fontId="17" fillId="0" borderId="0" xfId="2" applyNumberFormat="1" applyFont="1" applyAlignment="1">
      <alignment vertical="center" wrapText="1"/>
    </xf>
    <xf numFmtId="49" fontId="19" fillId="0" borderId="0" xfId="2" applyNumberFormat="1" applyFont="1" applyAlignment="1">
      <alignment vertical="center" wrapText="1"/>
    </xf>
    <xf numFmtId="0" fontId="3" fillId="0" borderId="0" xfId="2" applyNumberFormat="1" applyFont="1" applyFill="1" applyAlignment="1">
      <alignment horizontal="justify" vertical="top" wrapText="1"/>
    </xf>
    <xf numFmtId="0" fontId="20" fillId="0" borderId="10" xfId="0" applyFont="1" applyFill="1" applyBorder="1" applyAlignment="1">
      <alignment horizontal="center" vertical="top"/>
    </xf>
    <xf numFmtId="0" fontId="20" fillId="0" borderId="1" xfId="0" applyFont="1" applyBorder="1" applyAlignment="1">
      <alignment horizontal="center" vertical="top" wrapText="1"/>
    </xf>
    <xf numFmtId="0" fontId="20" fillId="0" borderId="1" xfId="0" applyFont="1" applyBorder="1" applyAlignment="1">
      <alignment horizontal="center" vertical="top"/>
    </xf>
    <xf numFmtId="2" fontId="20" fillId="0" borderId="1" xfId="0" applyNumberFormat="1" applyFont="1" applyBorder="1" applyAlignment="1">
      <alignment horizontal="center" vertical="center"/>
    </xf>
    <xf numFmtId="2" fontId="20" fillId="0" borderId="1" xfId="0" applyNumberFormat="1" applyFont="1" applyBorder="1" applyAlignment="1">
      <alignment horizontal="center"/>
    </xf>
    <xf numFmtId="4" fontId="20" fillId="0" borderId="15" xfId="0" applyNumberFormat="1" applyFont="1" applyBorder="1" applyAlignment="1">
      <alignment horizontal="center"/>
    </xf>
    <xf numFmtId="0" fontId="20" fillId="0" borderId="16" xfId="0" applyFont="1" applyFill="1" applyBorder="1" applyAlignment="1">
      <alignment horizontal="center" vertical="top"/>
    </xf>
    <xf numFmtId="0" fontId="20" fillId="0" borderId="2" xfId="0" applyFont="1" applyBorder="1" applyAlignment="1">
      <alignment horizontal="center" vertical="top" wrapText="1"/>
    </xf>
    <xf numFmtId="0" fontId="20" fillId="0" borderId="2" xfId="0" applyFont="1" applyBorder="1" applyAlignment="1">
      <alignment horizontal="center" vertical="top"/>
    </xf>
    <xf numFmtId="2" fontId="20" fillId="0" borderId="2" xfId="0" applyNumberFormat="1" applyFont="1" applyBorder="1" applyAlignment="1">
      <alignment horizontal="center" vertical="center"/>
    </xf>
    <xf numFmtId="2" fontId="20" fillId="0" borderId="2" xfId="0" applyNumberFormat="1" applyFont="1" applyBorder="1" applyAlignment="1">
      <alignment horizontal="center"/>
    </xf>
    <xf numFmtId="4" fontId="20" fillId="0" borderId="17" xfId="0" applyNumberFormat="1" applyFont="1" applyBorder="1" applyAlignment="1">
      <alignment horizontal="center"/>
    </xf>
    <xf numFmtId="0" fontId="20" fillId="0" borderId="18" xfId="0" applyFont="1" applyFill="1" applyBorder="1" applyAlignment="1">
      <alignment horizontal="center" vertical="top"/>
    </xf>
    <xf numFmtId="0" fontId="20" fillId="0" borderId="19" xfId="0" applyFont="1" applyBorder="1" applyAlignment="1">
      <alignment horizontal="center" vertical="top" wrapText="1"/>
    </xf>
    <xf numFmtId="0" fontId="20" fillId="0" borderId="19" xfId="0" applyFont="1" applyBorder="1" applyAlignment="1">
      <alignment horizontal="center" vertical="top"/>
    </xf>
    <xf numFmtId="2" fontId="20" fillId="0" borderId="19" xfId="0" applyNumberFormat="1" applyFont="1" applyBorder="1" applyAlignment="1">
      <alignment horizontal="center" vertical="center"/>
    </xf>
    <xf numFmtId="2" fontId="20" fillId="0" borderId="19" xfId="0" applyNumberFormat="1" applyFont="1" applyBorder="1" applyAlignment="1">
      <alignment horizontal="center"/>
    </xf>
    <xf numFmtId="4" fontId="20" fillId="0" borderId="20" xfId="0" applyNumberFormat="1" applyFont="1" applyBorder="1" applyAlignment="1">
      <alignment horizontal="center"/>
    </xf>
    <xf numFmtId="0" fontId="3" fillId="0" borderId="0" xfId="0" applyFont="1" applyAlignment="1">
      <alignment horizontal="center" wrapText="1"/>
    </xf>
    <xf numFmtId="165" fontId="17" fillId="0" borderId="0" xfId="2" applyNumberFormat="1" applyFont="1" applyAlignment="1">
      <alignment horizontal="center" wrapText="1"/>
    </xf>
    <xf numFmtId="165" fontId="3" fillId="0" borderId="0" xfId="2" applyNumberFormat="1" applyFont="1" applyAlignment="1">
      <alignment horizontal="center" vertical="center" wrapText="1"/>
    </xf>
    <xf numFmtId="165" fontId="3" fillId="0" borderId="0" xfId="2" applyNumberFormat="1" applyFont="1" applyAlignment="1">
      <alignment horizontal="center" wrapText="1"/>
    </xf>
    <xf numFmtId="165" fontId="17" fillId="0" borderId="0" xfId="2" applyNumberFormat="1" applyFont="1" applyAlignment="1">
      <alignment horizontal="center" vertical="center" wrapText="1"/>
    </xf>
    <xf numFmtId="165" fontId="3" fillId="0" borderId="0" xfId="2" applyNumberFormat="1" applyFont="1" applyFill="1" applyAlignment="1">
      <alignment horizontal="center" vertical="top" wrapText="1"/>
    </xf>
    <xf numFmtId="0" fontId="17" fillId="0" borderId="0" xfId="2" applyFont="1" applyAlignment="1">
      <alignment horizontal="center" vertical="top" wrapText="1"/>
    </xf>
    <xf numFmtId="165" fontId="16" fillId="0" borderId="0" xfId="2" applyNumberFormat="1" applyFont="1" applyAlignment="1">
      <alignment horizontal="center" wrapText="1"/>
    </xf>
    <xf numFmtId="165" fontId="3" fillId="0" borderId="4" xfId="2" applyNumberFormat="1" applyFont="1" applyBorder="1" applyAlignment="1">
      <alignment horizontal="center" wrapText="1"/>
    </xf>
    <xf numFmtId="165" fontId="3" fillId="0" borderId="0" xfId="2" applyNumberFormat="1" applyFont="1" applyBorder="1" applyAlignment="1">
      <alignment horizontal="center" wrapText="1"/>
    </xf>
    <xf numFmtId="165" fontId="14" fillId="0" borderId="0" xfId="2" applyNumberFormat="1" applyFont="1" applyAlignment="1">
      <alignment horizontal="center" wrapText="1"/>
    </xf>
    <xf numFmtId="0" fontId="17" fillId="0" borderId="0" xfId="2" applyNumberFormat="1" applyFont="1" applyAlignment="1">
      <alignment horizontal="left" vertical="top" wrapText="1"/>
    </xf>
    <xf numFmtId="0" fontId="14" fillId="0" borderId="8" xfId="2" applyFont="1" applyBorder="1" applyAlignment="1">
      <alignment horizontal="right" vertical="center" wrapText="1" indent="1"/>
    </xf>
    <xf numFmtId="0" fontId="17" fillId="0" borderId="8" xfId="2" applyNumberFormat="1" applyFont="1" applyBorder="1" applyAlignment="1">
      <alignment horizontal="left" vertical="top" wrapText="1"/>
    </xf>
    <xf numFmtId="0" fontId="17" fillId="0" borderId="8" xfId="2" applyFont="1" applyBorder="1" applyAlignment="1">
      <alignment horizontal="center" wrapText="1"/>
    </xf>
    <xf numFmtId="166" fontId="17" fillId="0" borderId="8" xfId="2" applyNumberFormat="1" applyFont="1" applyBorder="1" applyAlignment="1">
      <alignment horizontal="center" wrapText="1"/>
    </xf>
    <xf numFmtId="165" fontId="17" fillId="0" borderId="8" xfId="2" applyNumberFormat="1" applyFont="1" applyBorder="1" applyAlignment="1">
      <alignment horizontal="center" vertical="center" wrapText="1"/>
    </xf>
    <xf numFmtId="165" fontId="17" fillId="0" borderId="8" xfId="2" applyNumberFormat="1" applyFont="1" applyBorder="1" applyAlignment="1">
      <alignment horizontal="center" wrapText="1"/>
    </xf>
    <xf numFmtId="0" fontId="8" fillId="0" borderId="0" xfId="0" applyNumberFormat="1"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center" wrapText="1"/>
    </xf>
    <xf numFmtId="0" fontId="21" fillId="0" borderId="0" xfId="0" applyFont="1" applyAlignment="1">
      <alignment horizontal="center" vertical="center"/>
    </xf>
    <xf numFmtId="0" fontId="2" fillId="0" borderId="12" xfId="0" applyFont="1" applyBorder="1" applyAlignment="1">
      <alignment horizontal="center" vertical="top" wrapText="1"/>
    </xf>
    <xf numFmtId="0" fontId="2" fillId="0" borderId="13" xfId="0" applyFont="1" applyBorder="1" applyAlignment="1">
      <alignment horizontal="center" vertical="top"/>
    </xf>
    <xf numFmtId="0" fontId="2" fillId="0" borderId="14" xfId="0" applyFont="1" applyBorder="1" applyAlignment="1">
      <alignment horizontal="center" vertical="top"/>
    </xf>
    <xf numFmtId="0" fontId="8" fillId="0" borderId="0" xfId="0" applyNumberFormat="1" applyFont="1" applyAlignment="1">
      <alignment horizontal="left" vertical="top" wrapText="1"/>
    </xf>
  </cellXfs>
  <cellStyles count="3">
    <cellStyle name="Excel Built-in Normal" xfId="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tabSelected="1" topLeftCell="A236" zoomScale="85" zoomScaleNormal="85" zoomScaleSheetLayoutView="75" workbookViewId="0">
      <selection activeCell="F255" sqref="F255"/>
    </sheetView>
  </sheetViews>
  <sheetFormatPr defaultColWidth="8.85546875" defaultRowHeight="15" x14ac:dyDescent="0.2"/>
  <cols>
    <col min="1" max="1" width="10.28515625" style="27" customWidth="1"/>
    <col min="2" max="2" width="53.42578125" style="31" customWidth="1"/>
    <col min="3" max="3" width="10" style="15" customWidth="1"/>
    <col min="4" max="4" width="12.28515625" style="16" customWidth="1"/>
    <col min="5" max="5" width="17.140625" style="15" customWidth="1"/>
    <col min="6" max="6" width="21.28515625" style="16" customWidth="1"/>
    <col min="7" max="7" width="2.7109375" style="15" customWidth="1"/>
    <col min="8" max="9" width="8.85546875" style="15" hidden="1" customWidth="1"/>
    <col min="10" max="12" width="8.85546875" style="15"/>
    <col min="13" max="13" width="45.5703125" style="15" customWidth="1"/>
    <col min="14" max="16384" width="8.85546875" style="15"/>
  </cols>
  <sheetData>
    <row r="1" spans="1:9" ht="1.5" customHeight="1" x14ac:dyDescent="0.2"/>
    <row r="2" spans="1:9" hidden="1" x14ac:dyDescent="0.2"/>
    <row r="3" spans="1:9" ht="21" customHeight="1" x14ac:dyDescent="0.2">
      <c r="A3" s="238" t="s">
        <v>32</v>
      </c>
      <c r="B3" s="238"/>
      <c r="C3" s="238"/>
      <c r="D3" s="238"/>
      <c r="E3" s="238"/>
      <c r="F3" s="238"/>
    </row>
    <row r="4" spans="1:9" ht="28.15" customHeight="1" thickBot="1" x14ac:dyDescent="0.25">
      <c r="A4" s="35"/>
      <c r="B4" s="32"/>
      <c r="C4" s="26"/>
      <c r="D4" s="26"/>
      <c r="E4" s="26"/>
      <c r="F4" s="2"/>
    </row>
    <row r="5" spans="1:9" ht="57" customHeight="1" x14ac:dyDescent="0.2">
      <c r="A5" s="239" t="s">
        <v>267</v>
      </c>
      <c r="B5" s="240"/>
      <c r="C5" s="240"/>
      <c r="D5" s="240"/>
      <c r="E5" s="240"/>
      <c r="F5" s="241"/>
    </row>
    <row r="6" spans="1:9" ht="22.9" customHeight="1" x14ac:dyDescent="0.2">
      <c r="A6" s="92"/>
      <c r="B6" s="61"/>
      <c r="C6" s="61"/>
      <c r="D6" s="61"/>
      <c r="E6" s="61"/>
      <c r="F6" s="61"/>
      <c r="G6" s="19"/>
    </row>
    <row r="7" spans="1:9" s="3" customFormat="1" x14ac:dyDescent="0.2">
      <c r="A7" s="199" t="s">
        <v>0</v>
      </c>
      <c r="B7" s="200"/>
      <c r="C7" s="201" t="s">
        <v>2</v>
      </c>
      <c r="D7" s="202"/>
      <c r="E7" s="203" t="s">
        <v>5</v>
      </c>
      <c r="F7" s="204" t="s">
        <v>8</v>
      </c>
      <c r="G7" s="4"/>
      <c r="H7" s="4"/>
      <c r="I7" s="4"/>
    </row>
    <row r="8" spans="1:9" s="3" customFormat="1" x14ac:dyDescent="0.2">
      <c r="A8" s="205" t="s">
        <v>1</v>
      </c>
      <c r="B8" s="206" t="s">
        <v>9</v>
      </c>
      <c r="C8" s="207" t="s">
        <v>3</v>
      </c>
      <c r="D8" s="208" t="s">
        <v>4</v>
      </c>
      <c r="E8" s="209" t="s">
        <v>6</v>
      </c>
      <c r="F8" s="210" t="s">
        <v>6</v>
      </c>
      <c r="G8" s="4"/>
      <c r="H8" s="4"/>
      <c r="I8" s="4"/>
    </row>
    <row r="9" spans="1:9" s="3" customFormat="1" ht="15.75" thickBot="1" x14ac:dyDescent="0.25">
      <c r="A9" s="211"/>
      <c r="B9" s="212"/>
      <c r="C9" s="213"/>
      <c r="D9" s="214"/>
      <c r="E9" s="215" t="s">
        <v>7</v>
      </c>
      <c r="F9" s="216" t="s">
        <v>7</v>
      </c>
      <c r="G9" s="4"/>
      <c r="H9" s="4"/>
      <c r="I9" s="4"/>
    </row>
    <row r="10" spans="1:9" s="3" customFormat="1" ht="114.6" customHeight="1" x14ac:dyDescent="0.2">
      <c r="A10" s="237" t="s">
        <v>81</v>
      </c>
      <c r="B10" s="237"/>
      <c r="C10" s="237"/>
      <c r="D10" s="237"/>
      <c r="E10" s="237"/>
      <c r="F10" s="237"/>
      <c r="G10" s="25"/>
      <c r="H10" s="25"/>
      <c r="I10" s="25"/>
    </row>
    <row r="11" spans="1:9" s="3" customFormat="1" ht="51.75" customHeight="1" x14ac:dyDescent="0.2">
      <c r="A11" s="174" t="s">
        <v>21</v>
      </c>
      <c r="B11" s="173" t="s">
        <v>19</v>
      </c>
      <c r="C11" s="1"/>
      <c r="D11" s="2"/>
      <c r="E11" s="2"/>
      <c r="F11" s="2"/>
    </row>
    <row r="12" spans="1:9" ht="12" customHeight="1" x14ac:dyDescent="0.2">
      <c r="B12" s="33"/>
      <c r="C12" s="2"/>
      <c r="D12" s="2"/>
      <c r="E12" s="2"/>
      <c r="F12" s="2"/>
    </row>
    <row r="13" spans="1:9" ht="174.75" customHeight="1" x14ac:dyDescent="0.2">
      <c r="A13" s="27" t="s">
        <v>20</v>
      </c>
      <c r="B13" s="60" t="s">
        <v>36</v>
      </c>
      <c r="C13" s="14" t="s">
        <v>18</v>
      </c>
      <c r="D13" s="217">
        <v>1</v>
      </c>
      <c r="E13" s="5"/>
      <c r="F13" s="5">
        <f>D13*E13</f>
        <v>0</v>
      </c>
    </row>
    <row r="14" spans="1:9" ht="36" customHeight="1" x14ac:dyDescent="0.2">
      <c r="A14" s="29" t="s">
        <v>238</v>
      </c>
      <c r="B14" s="186" t="s">
        <v>237</v>
      </c>
      <c r="C14" s="187" t="s">
        <v>18</v>
      </c>
      <c r="D14" s="187">
        <v>1</v>
      </c>
      <c r="E14" s="6"/>
      <c r="F14" s="6">
        <f>D14*E14</f>
        <v>0</v>
      </c>
    </row>
    <row r="15" spans="1:9" x14ac:dyDescent="0.2">
      <c r="A15" s="29"/>
      <c r="B15" s="186"/>
      <c r="C15" s="187"/>
      <c r="D15" s="187"/>
      <c r="E15" s="6"/>
      <c r="F15" s="6"/>
    </row>
    <row r="16" spans="1:9" ht="28.5" customHeight="1" x14ac:dyDescent="0.25">
      <c r="A16" s="28"/>
      <c r="B16" s="103" t="s">
        <v>65</v>
      </c>
      <c r="C16" s="24"/>
      <c r="D16" s="24"/>
      <c r="E16" s="8"/>
      <c r="F16" s="10">
        <f>F13+F14</f>
        <v>0</v>
      </c>
    </row>
    <row r="17" spans="1:8" ht="23.45" customHeight="1" x14ac:dyDescent="0.2">
      <c r="A17" s="29"/>
      <c r="B17" s="39"/>
      <c r="C17" s="39"/>
      <c r="D17" s="39"/>
      <c r="E17" s="6"/>
      <c r="F17" s="6"/>
    </row>
    <row r="18" spans="1:8" ht="60" customHeight="1" x14ac:dyDescent="0.2">
      <c r="A18" s="108" t="s">
        <v>11</v>
      </c>
      <c r="B18" s="12" t="s">
        <v>35</v>
      </c>
      <c r="C18" s="14"/>
      <c r="D18" s="14"/>
      <c r="E18" s="22"/>
      <c r="F18" s="22"/>
    </row>
    <row r="19" spans="1:8" ht="21.6" customHeight="1" x14ac:dyDescent="0.2">
      <c r="A19" s="45"/>
      <c r="B19" s="42" t="s">
        <v>34</v>
      </c>
      <c r="C19" s="40"/>
      <c r="D19" s="40"/>
      <c r="E19" s="40"/>
      <c r="F19" s="40"/>
      <c r="G19" s="40"/>
      <c r="H19" s="40"/>
    </row>
    <row r="20" spans="1:8" s="41" customFormat="1" ht="99" customHeight="1" x14ac:dyDescent="0.2">
      <c r="A20" s="46"/>
      <c r="B20" s="242" t="s">
        <v>82</v>
      </c>
      <c r="C20" s="242"/>
      <c r="D20" s="242"/>
      <c r="E20" s="242"/>
      <c r="F20" s="242"/>
      <c r="G20" s="43"/>
      <c r="H20" s="43"/>
    </row>
    <row r="21" spans="1:8" ht="57" customHeight="1" x14ac:dyDescent="0.2">
      <c r="A21" s="49" t="s">
        <v>29</v>
      </c>
      <c r="B21" s="53" t="s">
        <v>38</v>
      </c>
      <c r="C21" s="59" t="s">
        <v>37</v>
      </c>
      <c r="D21" s="59">
        <v>40.29</v>
      </c>
      <c r="E21" s="76"/>
      <c r="F21" s="76">
        <f>E21*D21</f>
        <v>0</v>
      </c>
    </row>
    <row r="22" spans="1:8" ht="55.5" customHeight="1" x14ac:dyDescent="0.2">
      <c r="A22" s="49" t="s">
        <v>30</v>
      </c>
      <c r="B22" s="53" t="s">
        <v>39</v>
      </c>
      <c r="C22" s="51" t="s">
        <v>31</v>
      </c>
      <c r="D22" s="56">
        <v>20</v>
      </c>
      <c r="E22" s="77"/>
      <c r="F22" s="77">
        <f>E22*D22</f>
        <v>0</v>
      </c>
    </row>
    <row r="23" spans="1:8" ht="96" customHeight="1" x14ac:dyDescent="0.2">
      <c r="A23" s="49" t="s">
        <v>72</v>
      </c>
      <c r="B23" s="53" t="s">
        <v>239</v>
      </c>
      <c r="C23" s="51" t="s">
        <v>17</v>
      </c>
      <c r="D23" s="56">
        <v>398.24</v>
      </c>
      <c r="E23" s="56"/>
      <c r="F23" s="56">
        <f t="shared" ref="F23:F24" si="0">E23*D23</f>
        <v>0</v>
      </c>
    </row>
    <row r="24" spans="1:8" ht="102" customHeight="1" x14ac:dyDescent="0.2">
      <c r="A24" s="49" t="s">
        <v>73</v>
      </c>
      <c r="B24" s="53" t="s">
        <v>214</v>
      </c>
      <c r="C24" s="51" t="s">
        <v>17</v>
      </c>
      <c r="D24" s="56">
        <v>170</v>
      </c>
      <c r="E24" s="56"/>
      <c r="F24" s="56">
        <f t="shared" si="0"/>
        <v>0</v>
      </c>
    </row>
    <row r="25" spans="1:8" ht="80.25" customHeight="1" x14ac:dyDescent="0.2">
      <c r="A25" s="57" t="s">
        <v>74</v>
      </c>
      <c r="B25" s="58" t="s">
        <v>213</v>
      </c>
      <c r="C25" s="7" t="s">
        <v>17</v>
      </c>
      <c r="D25" s="8">
        <v>69.77</v>
      </c>
      <c r="E25" s="8"/>
      <c r="F25" s="8">
        <f>E25*D25</f>
        <v>0</v>
      </c>
    </row>
    <row r="26" spans="1:8" ht="69.75" customHeight="1" x14ac:dyDescent="0.2">
      <c r="A26" s="57" t="s">
        <v>75</v>
      </c>
      <c r="B26" s="58" t="s">
        <v>215</v>
      </c>
      <c r="C26" s="7" t="s">
        <v>17</v>
      </c>
      <c r="D26" s="8">
        <v>3.38</v>
      </c>
      <c r="E26" s="8"/>
      <c r="F26" s="8">
        <f>E26*D26</f>
        <v>0</v>
      </c>
    </row>
    <row r="27" spans="1:8" ht="79.5" customHeight="1" x14ac:dyDescent="0.2">
      <c r="A27" s="57" t="s">
        <v>204</v>
      </c>
      <c r="B27" s="58" t="s">
        <v>205</v>
      </c>
      <c r="C27" s="7" t="s">
        <v>17</v>
      </c>
      <c r="D27" s="8">
        <v>17.8</v>
      </c>
      <c r="E27" s="8"/>
      <c r="F27" s="8">
        <f>E27*D27</f>
        <v>0</v>
      </c>
    </row>
    <row r="28" spans="1:8" ht="204.75" customHeight="1" x14ac:dyDescent="0.2">
      <c r="A28" s="29" t="s">
        <v>269</v>
      </c>
      <c r="B28" s="177" t="s">
        <v>227</v>
      </c>
      <c r="C28" s="19"/>
      <c r="D28" s="19"/>
      <c r="E28" s="19"/>
      <c r="F28" s="19"/>
    </row>
    <row r="29" spans="1:8" ht="15" customHeight="1" x14ac:dyDescent="0.2">
      <c r="A29" s="29"/>
      <c r="B29" s="31" t="s">
        <v>228</v>
      </c>
      <c r="C29" s="3" t="s">
        <v>37</v>
      </c>
      <c r="D29" s="176">
        <v>308</v>
      </c>
      <c r="E29" s="176"/>
      <c r="F29" s="6">
        <f>E29*D29</f>
        <v>0</v>
      </c>
    </row>
    <row r="30" spans="1:8" ht="15" customHeight="1" x14ac:dyDescent="0.2">
      <c r="A30" s="29"/>
      <c r="B30" s="31" t="s">
        <v>229</v>
      </c>
      <c r="C30" s="3" t="s">
        <v>53</v>
      </c>
      <c r="D30" s="176">
        <v>245</v>
      </c>
      <c r="E30" s="176"/>
      <c r="F30" s="6">
        <f>E30*D30</f>
        <v>0</v>
      </c>
    </row>
    <row r="31" spans="1:8" ht="15" customHeight="1" x14ac:dyDescent="0.2">
      <c r="A31" s="29"/>
      <c r="B31" s="31" t="s">
        <v>230</v>
      </c>
      <c r="C31" s="25" t="s">
        <v>17</v>
      </c>
      <c r="D31" s="6">
        <v>33.880000000000003</v>
      </c>
      <c r="E31" s="6"/>
      <c r="F31" s="6">
        <f>E31*D31</f>
        <v>0</v>
      </c>
    </row>
    <row r="32" spans="1:8" ht="15" customHeight="1" x14ac:dyDescent="0.2">
      <c r="A32" s="49"/>
      <c r="B32" s="178" t="s">
        <v>231</v>
      </c>
      <c r="C32" s="51" t="s">
        <v>37</v>
      </c>
      <c r="D32" s="70">
        <v>308</v>
      </c>
      <c r="E32" s="70"/>
      <c r="F32" s="56">
        <f>E32*D32</f>
        <v>0</v>
      </c>
    </row>
    <row r="33" spans="1:9" ht="97.5" customHeight="1" x14ac:dyDescent="0.2">
      <c r="A33" s="57" t="s">
        <v>270</v>
      </c>
      <c r="B33" s="58" t="s">
        <v>271</v>
      </c>
      <c r="C33" s="7" t="s">
        <v>10</v>
      </c>
      <c r="D33" s="8">
        <v>750</v>
      </c>
      <c r="E33" s="8"/>
      <c r="F33" s="8">
        <f>E33*D33</f>
        <v>0</v>
      </c>
    </row>
    <row r="34" spans="1:9" ht="15" customHeight="1" x14ac:dyDescent="0.2">
      <c r="A34" s="29"/>
      <c r="B34" s="60"/>
      <c r="C34" s="25"/>
      <c r="D34" s="6"/>
      <c r="E34" s="6"/>
      <c r="F34" s="6"/>
    </row>
    <row r="35" spans="1:9" ht="14.25" customHeight="1" x14ac:dyDescent="0.2">
      <c r="A35" s="49"/>
      <c r="B35" s="53"/>
      <c r="C35" s="51"/>
      <c r="D35" s="56"/>
      <c r="E35" s="56"/>
      <c r="F35" s="56"/>
    </row>
    <row r="36" spans="1:9" ht="30" customHeight="1" x14ac:dyDescent="0.2">
      <c r="A36" s="36"/>
      <c r="B36" s="67" t="s">
        <v>232</v>
      </c>
      <c r="C36" s="7"/>
      <c r="D36" s="8"/>
      <c r="E36" s="9"/>
      <c r="F36" s="10">
        <f>F32+F31+F30+F29+F27+F26+F25+F24+F23+F22+F21</f>
        <v>0</v>
      </c>
    </row>
    <row r="37" spans="1:9" s="19" customFormat="1" ht="20.25" customHeight="1" x14ac:dyDescent="0.2">
      <c r="A37" s="37"/>
      <c r="B37" s="18"/>
      <c r="C37" s="4"/>
      <c r="D37" s="6"/>
      <c r="E37" s="11"/>
      <c r="F37" s="6"/>
    </row>
    <row r="38" spans="1:9" s="3" customFormat="1" x14ac:dyDescent="0.2">
      <c r="G38" s="4"/>
      <c r="H38" s="4"/>
      <c r="I38" s="4"/>
    </row>
    <row r="39" spans="1:9" s="3" customFormat="1" ht="83.25" customHeight="1" x14ac:dyDescent="0.2">
      <c r="A39" s="108" t="s">
        <v>12</v>
      </c>
      <c r="B39" s="12" t="s">
        <v>266</v>
      </c>
      <c r="C39" s="1"/>
      <c r="D39" s="2"/>
      <c r="E39" s="2"/>
      <c r="F39" s="2"/>
    </row>
    <row r="40" spans="1:9" ht="58.9" hidden="1" customHeight="1" x14ac:dyDescent="0.2">
      <c r="A40" s="47"/>
      <c r="B40" s="236"/>
      <c r="C40" s="236"/>
      <c r="D40" s="236"/>
      <c r="E40" s="236"/>
      <c r="F40" s="236"/>
    </row>
    <row r="41" spans="1:9" ht="15" customHeight="1" x14ac:dyDescent="0.2">
      <c r="A41" s="47"/>
      <c r="B41" s="44"/>
      <c r="C41" s="44"/>
      <c r="D41" s="44"/>
      <c r="E41" s="44"/>
      <c r="F41" s="44"/>
    </row>
    <row r="42" spans="1:9" ht="99" customHeight="1" x14ac:dyDescent="0.2">
      <c r="A42" s="57" t="s">
        <v>13</v>
      </c>
      <c r="B42" s="58" t="s">
        <v>211</v>
      </c>
      <c r="C42" s="7" t="s">
        <v>10</v>
      </c>
      <c r="D42" s="8">
        <v>469</v>
      </c>
      <c r="E42" s="8"/>
      <c r="F42" s="8">
        <f>E42*D42</f>
        <v>0</v>
      </c>
    </row>
    <row r="43" spans="1:9" ht="54" customHeight="1" x14ac:dyDescent="0.2">
      <c r="A43" s="49" t="s">
        <v>14</v>
      </c>
      <c r="B43" s="53" t="s">
        <v>206</v>
      </c>
      <c r="C43" s="51" t="s">
        <v>10</v>
      </c>
      <c r="D43" s="56">
        <v>36</v>
      </c>
      <c r="E43" s="56"/>
      <c r="F43" s="56">
        <f>E43*D43</f>
        <v>0</v>
      </c>
    </row>
    <row r="44" spans="1:9" ht="54" customHeight="1" x14ac:dyDescent="0.2">
      <c r="A44" s="49" t="s">
        <v>15</v>
      </c>
      <c r="B44" s="53" t="s">
        <v>208</v>
      </c>
      <c r="C44" s="51" t="s">
        <v>37</v>
      </c>
      <c r="D44" s="56">
        <v>40</v>
      </c>
      <c r="E44" s="56"/>
      <c r="F44" s="56">
        <f>E44*D44</f>
        <v>0</v>
      </c>
    </row>
    <row r="45" spans="1:9" ht="147.75" customHeight="1" x14ac:dyDescent="0.2">
      <c r="A45" s="49" t="s">
        <v>16</v>
      </c>
      <c r="B45" s="53" t="s">
        <v>212</v>
      </c>
      <c r="C45" s="51" t="s">
        <v>17</v>
      </c>
      <c r="D45" s="56">
        <f>138*0.3*1.1</f>
        <v>45.54</v>
      </c>
      <c r="E45" s="56"/>
      <c r="F45" s="56">
        <f>D45*E45</f>
        <v>0</v>
      </c>
    </row>
    <row r="46" spans="1:9" ht="144" customHeight="1" x14ac:dyDescent="0.2">
      <c r="A46" s="57" t="s">
        <v>22</v>
      </c>
      <c r="B46" s="53" t="s">
        <v>240</v>
      </c>
      <c r="C46" s="51" t="s">
        <v>17</v>
      </c>
      <c r="D46" s="56">
        <f>361*0.3*1.1</f>
        <v>119.13000000000001</v>
      </c>
      <c r="E46" s="56"/>
      <c r="F46" s="56">
        <f>E46*D46</f>
        <v>0</v>
      </c>
    </row>
    <row r="47" spans="1:9" ht="69.75" customHeight="1" x14ac:dyDescent="0.2">
      <c r="A47" s="29" t="s">
        <v>67</v>
      </c>
      <c r="B47" s="60" t="s">
        <v>216</v>
      </c>
      <c r="C47" s="25"/>
      <c r="D47" s="6"/>
      <c r="E47" s="6"/>
      <c r="F47" s="6"/>
    </row>
    <row r="48" spans="1:9" ht="21.6" customHeight="1" x14ac:dyDescent="0.2">
      <c r="A48" s="29"/>
      <c r="B48" s="13" t="s">
        <v>40</v>
      </c>
      <c r="C48" s="48" t="s">
        <v>37</v>
      </c>
      <c r="D48" s="23">
        <v>67.5</v>
      </c>
      <c r="E48" s="23"/>
      <c r="F48" s="23">
        <f>D48*E48</f>
        <v>0</v>
      </c>
    </row>
    <row r="49" spans="1:7" ht="16.899999999999999" customHeight="1" x14ac:dyDescent="0.2">
      <c r="A49" s="49"/>
      <c r="B49" s="54" t="s">
        <v>41</v>
      </c>
      <c r="C49" s="52" t="s">
        <v>17</v>
      </c>
      <c r="D49" s="55">
        <v>10.8</v>
      </c>
      <c r="E49" s="55"/>
      <c r="F49" s="55">
        <f>D49*E49</f>
        <v>0</v>
      </c>
    </row>
    <row r="50" spans="1:7" ht="111" customHeight="1" x14ac:dyDescent="0.2">
      <c r="A50" s="29" t="s">
        <v>25</v>
      </c>
      <c r="B50" s="60" t="s">
        <v>217</v>
      </c>
      <c r="C50" s="25"/>
      <c r="D50" s="6"/>
      <c r="E50" s="6"/>
      <c r="F50" s="6"/>
    </row>
    <row r="51" spans="1:7" ht="17.25" customHeight="1" x14ac:dyDescent="0.2">
      <c r="A51" s="29"/>
      <c r="B51" s="13" t="s">
        <v>40</v>
      </c>
      <c r="C51" s="48" t="s">
        <v>37</v>
      </c>
      <c r="D51" s="23">
        <v>152</v>
      </c>
      <c r="E51" s="23"/>
      <c r="F51" s="23">
        <f>D51*E51</f>
        <v>0</v>
      </c>
    </row>
    <row r="52" spans="1:7" ht="18.75" customHeight="1" x14ac:dyDescent="0.2">
      <c r="A52" s="49"/>
      <c r="B52" s="54" t="s">
        <v>41</v>
      </c>
      <c r="C52" s="52" t="s">
        <v>17</v>
      </c>
      <c r="D52" s="55">
        <v>9.1199999999999992</v>
      </c>
      <c r="E52" s="55"/>
      <c r="F52" s="55">
        <f>D52*E52</f>
        <v>0</v>
      </c>
    </row>
    <row r="53" spans="1:7" ht="112.5" customHeight="1" x14ac:dyDescent="0.2">
      <c r="A53" s="57" t="s">
        <v>27</v>
      </c>
      <c r="B53" s="65" t="s">
        <v>218</v>
      </c>
      <c r="C53" s="7" t="s">
        <v>10</v>
      </c>
      <c r="D53" s="8">
        <v>138</v>
      </c>
      <c r="E53" s="64"/>
      <c r="F53" s="8">
        <f>D53*E53</f>
        <v>0</v>
      </c>
    </row>
    <row r="54" spans="1:7" ht="18.75" customHeight="1" x14ac:dyDescent="0.2">
      <c r="A54" s="29" t="s">
        <v>272</v>
      </c>
      <c r="B54" s="60" t="s">
        <v>62</v>
      </c>
      <c r="C54" s="25"/>
      <c r="D54" s="71"/>
      <c r="E54" s="6"/>
      <c r="F54" s="75"/>
      <c r="G54" s="19"/>
    </row>
    <row r="55" spans="1:7" ht="55.5" customHeight="1" x14ac:dyDescent="0.2">
      <c r="A55" s="49"/>
      <c r="B55" s="82" t="s">
        <v>66</v>
      </c>
      <c r="C55" s="51" t="s">
        <v>42</v>
      </c>
      <c r="D55" s="50">
        <v>42</v>
      </c>
      <c r="E55" s="70"/>
      <c r="F55" s="70">
        <f>E55*D55</f>
        <v>0</v>
      </c>
      <c r="G55" s="19"/>
    </row>
    <row r="56" spans="1:7" ht="130.5" customHeight="1" x14ac:dyDescent="0.2">
      <c r="A56" s="57" t="s">
        <v>273</v>
      </c>
      <c r="B56" s="65" t="s">
        <v>277</v>
      </c>
      <c r="C56" s="7" t="s">
        <v>42</v>
      </c>
      <c r="D56" s="104">
        <v>1</v>
      </c>
      <c r="E56" s="64"/>
      <c r="F56" s="64">
        <f>D56*E56</f>
        <v>0</v>
      </c>
      <c r="G56" s="19"/>
    </row>
    <row r="57" spans="1:7" ht="51.75" customHeight="1" x14ac:dyDescent="0.2">
      <c r="A57" s="57" t="s">
        <v>69</v>
      </c>
      <c r="B57" s="65" t="s">
        <v>70</v>
      </c>
      <c r="C57" s="7" t="s">
        <v>42</v>
      </c>
      <c r="D57" s="104">
        <v>1</v>
      </c>
      <c r="E57" s="64"/>
      <c r="F57" s="64">
        <f>E57*D57</f>
        <v>0</v>
      </c>
      <c r="G57" s="19"/>
    </row>
    <row r="58" spans="1:7" ht="33.75" customHeight="1" x14ac:dyDescent="0.2">
      <c r="A58" s="57" t="s">
        <v>71</v>
      </c>
      <c r="B58" s="65" t="s">
        <v>210</v>
      </c>
      <c r="C58" s="7" t="s">
        <v>10</v>
      </c>
      <c r="D58" s="104">
        <f>13*3</f>
        <v>39</v>
      </c>
      <c r="E58" s="64"/>
      <c r="F58" s="64">
        <f>E58*D58</f>
        <v>0</v>
      </c>
      <c r="G58" s="19"/>
    </row>
    <row r="59" spans="1:7" ht="48" customHeight="1" x14ac:dyDescent="0.2">
      <c r="A59" s="131" t="s">
        <v>209</v>
      </c>
      <c r="B59" s="228" t="s">
        <v>261</v>
      </c>
      <c r="C59" s="116"/>
      <c r="D59" s="116"/>
      <c r="E59" s="115"/>
      <c r="F59" s="116"/>
      <c r="G59" s="19"/>
    </row>
    <row r="60" spans="1:7" x14ac:dyDescent="0.2">
      <c r="A60" s="118"/>
      <c r="B60" s="228" t="s">
        <v>251</v>
      </c>
      <c r="C60" s="116"/>
      <c r="D60" s="116"/>
      <c r="E60" s="115"/>
      <c r="F60" s="116"/>
      <c r="G60" s="19"/>
    </row>
    <row r="61" spans="1:7" ht="60" x14ac:dyDescent="0.2">
      <c r="A61" s="118"/>
      <c r="B61" s="228" t="s">
        <v>254</v>
      </c>
      <c r="C61" s="116"/>
      <c r="D61" s="116"/>
      <c r="E61" s="115"/>
      <c r="F61" s="116"/>
      <c r="G61" s="19"/>
    </row>
    <row r="62" spans="1:7" ht="93.75" customHeight="1" x14ac:dyDescent="0.2">
      <c r="A62" s="118"/>
      <c r="B62" s="228" t="s">
        <v>255</v>
      </c>
      <c r="C62" s="116"/>
      <c r="D62" s="116"/>
      <c r="E62" s="115"/>
      <c r="F62" s="116"/>
      <c r="G62" s="19"/>
    </row>
    <row r="63" spans="1:7" ht="51" customHeight="1" x14ac:dyDescent="0.2">
      <c r="A63" s="118"/>
      <c r="B63" s="228" t="s">
        <v>252</v>
      </c>
      <c r="C63" s="116"/>
      <c r="D63" s="116"/>
      <c r="E63" s="115"/>
      <c r="F63" s="116"/>
      <c r="G63" s="19"/>
    </row>
    <row r="64" spans="1:7" x14ac:dyDescent="0.2">
      <c r="A64" s="229"/>
      <c r="B64" s="230" t="s">
        <v>253</v>
      </c>
      <c r="C64" s="231" t="s">
        <v>10</v>
      </c>
      <c r="D64" s="232">
        <v>70</v>
      </c>
      <c r="E64" s="233"/>
      <c r="F64" s="234">
        <f>E64*D64</f>
        <v>0</v>
      </c>
      <c r="G64" s="19"/>
    </row>
    <row r="65" spans="1:7" x14ac:dyDescent="0.2">
      <c r="A65" s="118"/>
      <c r="B65" s="228"/>
      <c r="C65" s="130"/>
      <c r="D65" s="128"/>
      <c r="E65" s="221"/>
      <c r="F65" s="218"/>
      <c r="G65" s="19"/>
    </row>
    <row r="66" spans="1:7" s="17" customFormat="1" ht="45.75" customHeight="1" x14ac:dyDescent="0.2">
      <c r="A66" s="28"/>
      <c r="B66" s="67" t="s">
        <v>265</v>
      </c>
      <c r="C66" s="7"/>
      <c r="D66" s="8"/>
      <c r="E66" s="9"/>
      <c r="F66" s="10">
        <f>SUM(F42:F64)</f>
        <v>0</v>
      </c>
    </row>
    <row r="67" spans="1:7" x14ac:dyDescent="0.2">
      <c r="A67" s="29"/>
      <c r="B67" s="21"/>
      <c r="C67" s="19"/>
      <c r="D67" s="20"/>
      <c r="E67" s="19"/>
      <c r="F67" s="20"/>
      <c r="G67" s="19"/>
    </row>
    <row r="68" spans="1:7" x14ac:dyDescent="0.2">
      <c r="A68" s="29"/>
      <c r="B68" s="21"/>
      <c r="C68" s="19"/>
      <c r="D68" s="20"/>
      <c r="E68" s="19"/>
      <c r="F68" s="20"/>
      <c r="G68" s="19"/>
    </row>
    <row r="69" spans="1:7" ht="60" customHeight="1" x14ac:dyDescent="0.3">
      <c r="A69" s="111" t="s">
        <v>43</v>
      </c>
      <c r="B69" s="112" t="s">
        <v>257</v>
      </c>
      <c r="C69" s="19"/>
      <c r="D69" s="20"/>
      <c r="E69" s="19"/>
      <c r="F69" s="20"/>
      <c r="G69" s="19"/>
    </row>
    <row r="70" spans="1:7" x14ac:dyDescent="0.2">
      <c r="A70" s="29"/>
      <c r="B70" s="21"/>
      <c r="C70" s="19"/>
      <c r="D70" s="20"/>
      <c r="E70" s="19"/>
      <c r="F70" s="20"/>
      <c r="G70" s="19"/>
    </row>
    <row r="71" spans="1:7" ht="15.75" x14ac:dyDescent="0.2">
      <c r="A71" s="183"/>
      <c r="B71" s="184" t="s">
        <v>34</v>
      </c>
      <c r="C71" s="185"/>
      <c r="D71" s="185"/>
      <c r="E71" s="185"/>
      <c r="F71" s="185"/>
      <c r="G71" s="19"/>
    </row>
    <row r="72" spans="1:7" ht="210.75" customHeight="1" x14ac:dyDescent="0.2">
      <c r="A72" s="46"/>
      <c r="B72" s="235" t="s">
        <v>236</v>
      </c>
      <c r="C72" s="235"/>
      <c r="D72" s="235"/>
      <c r="E72" s="235"/>
      <c r="F72" s="235"/>
      <c r="G72" s="19"/>
    </row>
    <row r="73" spans="1:7" x14ac:dyDescent="0.2">
      <c r="A73" s="29"/>
      <c r="B73" s="21"/>
      <c r="C73" s="19"/>
      <c r="D73" s="20"/>
      <c r="E73" s="19"/>
      <c r="F73" s="20"/>
      <c r="G73" s="19"/>
    </row>
    <row r="74" spans="1:7" ht="92.25" customHeight="1" x14ac:dyDescent="0.2">
      <c r="A74" s="57" t="s">
        <v>44</v>
      </c>
      <c r="B74" s="58" t="s">
        <v>47</v>
      </c>
      <c r="C74" s="7" t="s">
        <v>10</v>
      </c>
      <c r="D74" s="8">
        <v>815.68</v>
      </c>
      <c r="E74" s="8"/>
      <c r="F74" s="8">
        <f>E74*D74</f>
        <v>0</v>
      </c>
      <c r="G74" s="19"/>
    </row>
    <row r="75" spans="1:7" ht="147.75" customHeight="1" x14ac:dyDescent="0.2">
      <c r="A75" s="49" t="s">
        <v>45</v>
      </c>
      <c r="B75" s="53" t="s">
        <v>46</v>
      </c>
      <c r="C75" s="51" t="s">
        <v>17</v>
      </c>
      <c r="D75" s="56">
        <f>(101.96*1.1)</f>
        <v>112.15600000000001</v>
      </c>
      <c r="E75" s="56"/>
      <c r="F75" s="56">
        <f>D75*E75</f>
        <v>0</v>
      </c>
      <c r="G75" s="19"/>
    </row>
    <row r="76" spans="1:7" ht="17.25" customHeight="1" x14ac:dyDescent="0.2">
      <c r="A76" s="29" t="s">
        <v>274</v>
      </c>
      <c r="B76" s="60" t="s">
        <v>241</v>
      </c>
      <c r="C76" s="25"/>
      <c r="D76" s="6"/>
      <c r="E76" s="6"/>
      <c r="F76" s="6"/>
      <c r="G76" s="19"/>
    </row>
    <row r="77" spans="1:7" ht="51" customHeight="1" x14ac:dyDescent="0.2">
      <c r="A77" s="29"/>
      <c r="B77" s="34" t="s">
        <v>243</v>
      </c>
      <c r="C77" s="25"/>
      <c r="D77" s="6"/>
      <c r="E77" s="6"/>
      <c r="F77" s="6"/>
      <c r="G77" s="19"/>
    </row>
    <row r="78" spans="1:7" ht="18.75" customHeight="1" x14ac:dyDescent="0.2">
      <c r="A78" s="29"/>
      <c r="B78" s="34" t="s">
        <v>242</v>
      </c>
      <c r="C78" s="48" t="s">
        <v>17</v>
      </c>
      <c r="D78" s="23">
        <f>0.15*0.5*40.5*1.1</f>
        <v>3.3412500000000005</v>
      </c>
      <c r="E78" s="23"/>
      <c r="F78" s="23">
        <f>D78*E78</f>
        <v>0</v>
      </c>
      <c r="G78" s="19"/>
    </row>
    <row r="79" spans="1:7" ht="24" customHeight="1" x14ac:dyDescent="0.2">
      <c r="A79" s="49"/>
      <c r="B79" s="34" t="s">
        <v>54</v>
      </c>
      <c r="C79" s="52" t="s">
        <v>10</v>
      </c>
      <c r="D79" s="55">
        <f>40.5*2*0.3</f>
        <v>24.3</v>
      </c>
      <c r="E79" s="55"/>
      <c r="F79" s="55">
        <f>D79*E79</f>
        <v>0</v>
      </c>
      <c r="G79" s="19"/>
    </row>
    <row r="80" spans="1:7" ht="63.75" customHeight="1" x14ac:dyDescent="0.2">
      <c r="A80" s="80" t="s">
        <v>48</v>
      </c>
      <c r="B80" s="65" t="s">
        <v>244</v>
      </c>
      <c r="C80" s="51" t="s">
        <v>17</v>
      </c>
      <c r="D80" s="64">
        <v>16.309999999999999</v>
      </c>
      <c r="E80" s="64"/>
      <c r="F80" s="64">
        <f>D80*E80</f>
        <v>0</v>
      </c>
      <c r="G80" s="19"/>
    </row>
    <row r="81" spans="1:7" ht="53.25" customHeight="1" x14ac:dyDescent="0.2">
      <c r="A81" s="80" t="s">
        <v>49</v>
      </c>
      <c r="B81" s="65" t="s">
        <v>245</v>
      </c>
      <c r="C81" s="51" t="s">
        <v>17</v>
      </c>
      <c r="D81" s="64">
        <v>12.32</v>
      </c>
      <c r="E81" s="64"/>
      <c r="F81" s="64">
        <f>D81*E81</f>
        <v>0</v>
      </c>
      <c r="G81" s="19"/>
    </row>
    <row r="82" spans="1:7" ht="16.5" customHeight="1" x14ac:dyDescent="0.2">
      <c r="A82" s="79" t="s">
        <v>55</v>
      </c>
      <c r="B82" s="34" t="s">
        <v>56</v>
      </c>
      <c r="C82" s="25"/>
      <c r="D82" s="71"/>
      <c r="E82" s="71"/>
      <c r="F82" s="71"/>
      <c r="G82" s="19"/>
    </row>
    <row r="83" spans="1:7" ht="35.25" customHeight="1" x14ac:dyDescent="0.2">
      <c r="A83" s="79"/>
      <c r="B83" s="34" t="s">
        <v>246</v>
      </c>
      <c r="C83" s="25" t="s">
        <v>17</v>
      </c>
      <c r="D83" s="71">
        <f>(9*1.1)</f>
        <v>9.9</v>
      </c>
      <c r="E83" s="71"/>
      <c r="F83" s="71">
        <f>D83*E83</f>
        <v>0</v>
      </c>
      <c r="G83" s="19"/>
    </row>
    <row r="84" spans="1:7" ht="51.75" customHeight="1" x14ac:dyDescent="0.2">
      <c r="A84" s="79"/>
      <c r="B84" s="34" t="s">
        <v>219</v>
      </c>
      <c r="C84" s="25" t="s">
        <v>17</v>
      </c>
      <c r="D84" s="71">
        <f>(4.4*1.1)</f>
        <v>4.8400000000000007</v>
      </c>
      <c r="E84" s="71"/>
      <c r="F84" s="71">
        <f>D84*E84</f>
        <v>0</v>
      </c>
      <c r="G84" s="19"/>
    </row>
    <row r="85" spans="1:7" ht="42.75" customHeight="1" x14ac:dyDescent="0.2">
      <c r="A85" s="79" t="s">
        <v>58</v>
      </c>
      <c r="B85" s="34" t="s">
        <v>247</v>
      </c>
      <c r="C85" s="25" t="s">
        <v>17</v>
      </c>
      <c r="D85" s="71">
        <f>(6*1.1)</f>
        <v>6.6000000000000005</v>
      </c>
      <c r="E85" s="71"/>
      <c r="F85" s="71">
        <f>D85*E85</f>
        <v>0</v>
      </c>
      <c r="G85" s="19"/>
    </row>
    <row r="86" spans="1:7" ht="26.25" customHeight="1" x14ac:dyDescent="0.2">
      <c r="A86" s="175"/>
      <c r="B86" s="82"/>
      <c r="C86" s="51"/>
      <c r="D86" s="56"/>
      <c r="E86" s="56"/>
      <c r="F86" s="56"/>
      <c r="G86" s="19"/>
    </row>
    <row r="87" spans="1:7" ht="17.25" customHeight="1" x14ac:dyDescent="0.2">
      <c r="A87" s="79" t="s">
        <v>59</v>
      </c>
      <c r="B87" s="34" t="s">
        <v>50</v>
      </c>
      <c r="C87" s="25"/>
      <c r="D87" s="71"/>
      <c r="E87" s="19"/>
      <c r="F87" s="20"/>
      <c r="G87" s="19"/>
    </row>
    <row r="88" spans="1:7" ht="64.5" customHeight="1" x14ac:dyDescent="0.2">
      <c r="A88" s="79"/>
      <c r="B88" s="34" t="s">
        <v>248</v>
      </c>
      <c r="C88" s="25"/>
      <c r="D88" s="71"/>
      <c r="E88" s="71"/>
      <c r="F88" s="71"/>
      <c r="G88" s="19"/>
    </row>
    <row r="89" spans="1:7" ht="20.25" customHeight="1" x14ac:dyDescent="0.2">
      <c r="A89" s="79"/>
      <c r="B89" s="81" t="s">
        <v>51</v>
      </c>
      <c r="C89" s="1" t="s">
        <v>17</v>
      </c>
      <c r="D89" s="73">
        <f>(3.3*0.3*11)</f>
        <v>10.889999999999999</v>
      </c>
      <c r="E89" s="73"/>
      <c r="F89" s="73">
        <f>D89*E89</f>
        <v>0</v>
      </c>
      <c r="G89" s="19"/>
    </row>
    <row r="90" spans="1:7" ht="18.75" customHeight="1" x14ac:dyDescent="0.2">
      <c r="A90" s="29"/>
      <c r="B90" s="81" t="s">
        <v>52</v>
      </c>
      <c r="C90" s="1" t="s">
        <v>53</v>
      </c>
      <c r="D90" s="73">
        <f>(D89*80)</f>
        <v>871.19999999999993</v>
      </c>
      <c r="E90" s="73"/>
      <c r="F90" s="73">
        <f>D90*E90</f>
        <v>0</v>
      </c>
      <c r="G90" s="19"/>
    </row>
    <row r="91" spans="1:7" ht="18" customHeight="1" x14ac:dyDescent="0.2">
      <c r="A91" s="49"/>
      <c r="B91" s="83" t="s">
        <v>54</v>
      </c>
      <c r="C91" s="84" t="s">
        <v>10</v>
      </c>
      <c r="D91" s="85">
        <f>(3.3*11)+(0.4*3.3)</f>
        <v>37.619999999999997</v>
      </c>
      <c r="E91" s="85"/>
      <c r="F91" s="85">
        <f>D91*E91</f>
        <v>0</v>
      </c>
      <c r="G91" s="19"/>
    </row>
    <row r="92" spans="1:7" ht="18.75" customHeight="1" x14ac:dyDescent="0.2">
      <c r="A92" s="27" t="s">
        <v>61</v>
      </c>
      <c r="B92" s="87" t="s">
        <v>60</v>
      </c>
      <c r="C92" s="1"/>
      <c r="D92" s="73"/>
      <c r="E92" s="73"/>
      <c r="F92" s="73"/>
      <c r="G92" s="19"/>
    </row>
    <row r="93" spans="1:7" ht="62.25" customHeight="1" x14ac:dyDescent="0.2">
      <c r="B93" s="34" t="s">
        <v>220</v>
      </c>
      <c r="C93" s="19"/>
      <c r="D93" s="20"/>
      <c r="E93" s="66"/>
      <c r="F93" s="66"/>
      <c r="G93" s="19"/>
    </row>
    <row r="94" spans="1:7" ht="18.75" customHeight="1" x14ac:dyDescent="0.2">
      <c r="B94" s="13" t="s">
        <v>57</v>
      </c>
      <c r="C94" s="1" t="s">
        <v>17</v>
      </c>
      <c r="D94" s="73">
        <f>(1.7*1.1)</f>
        <v>1.87</v>
      </c>
      <c r="E94" s="11"/>
      <c r="F94" s="74">
        <f>E94*D94</f>
        <v>0</v>
      </c>
      <c r="G94" s="19"/>
    </row>
    <row r="95" spans="1:7" ht="27.75" customHeight="1" x14ac:dyDescent="0.2">
      <c r="A95" s="49"/>
      <c r="B95" s="54" t="s">
        <v>33</v>
      </c>
      <c r="C95" s="52" t="s">
        <v>17</v>
      </c>
      <c r="D95" s="63">
        <f>(1.7*1.1)</f>
        <v>1.87</v>
      </c>
      <c r="E95" s="55"/>
      <c r="F95" s="171">
        <f>E95*D95</f>
        <v>0</v>
      </c>
      <c r="G95" s="19"/>
    </row>
    <row r="96" spans="1:7" ht="18.75" customHeight="1" x14ac:dyDescent="0.2">
      <c r="A96" s="29" t="s">
        <v>68</v>
      </c>
      <c r="B96" s="60" t="s">
        <v>222</v>
      </c>
      <c r="C96" s="48"/>
      <c r="D96" s="62"/>
      <c r="E96" s="23"/>
      <c r="F96" s="86"/>
      <c r="G96" s="19"/>
    </row>
    <row r="97" spans="1:7" ht="30.75" customHeight="1" x14ac:dyDescent="0.2">
      <c r="A97" s="29"/>
      <c r="B97" s="60" t="s">
        <v>223</v>
      </c>
      <c r="C97" s="25"/>
      <c r="D97" s="71"/>
      <c r="E97" s="23"/>
      <c r="F97" s="72"/>
      <c r="G97" s="19"/>
    </row>
    <row r="98" spans="1:7" ht="33.75" customHeight="1" x14ac:dyDescent="0.2">
      <c r="A98" s="29"/>
      <c r="B98" s="60" t="s">
        <v>226</v>
      </c>
      <c r="C98" s="48" t="s">
        <v>53</v>
      </c>
      <c r="D98" s="62">
        <v>233</v>
      </c>
      <c r="E98" s="23"/>
      <c r="F98" s="172">
        <f>D98*E98</f>
        <v>0</v>
      </c>
      <c r="G98" s="19"/>
    </row>
    <row r="99" spans="1:7" ht="66" customHeight="1" x14ac:dyDescent="0.2">
      <c r="A99" s="29"/>
      <c r="B99" s="60" t="s">
        <v>235</v>
      </c>
      <c r="C99" s="48" t="s">
        <v>53</v>
      </c>
      <c r="D99" s="62">
        <v>779</v>
      </c>
      <c r="E99" s="23"/>
      <c r="F99" s="172">
        <f>D99*E99</f>
        <v>0</v>
      </c>
      <c r="G99" s="19"/>
    </row>
    <row r="100" spans="1:7" ht="51" customHeight="1" x14ac:dyDescent="0.2">
      <c r="A100" s="29"/>
      <c r="B100" s="60" t="s">
        <v>234</v>
      </c>
      <c r="C100" s="48" t="s">
        <v>10</v>
      </c>
      <c r="D100" s="62">
        <v>140</v>
      </c>
      <c r="E100" s="23"/>
      <c r="F100" s="172">
        <f>D100*E100</f>
        <v>0</v>
      </c>
      <c r="G100" s="19"/>
    </row>
    <row r="101" spans="1:7" ht="18.75" customHeight="1" x14ac:dyDescent="0.2">
      <c r="A101" s="29"/>
      <c r="B101" s="60" t="s">
        <v>233</v>
      </c>
      <c r="C101" s="48"/>
      <c r="D101" s="62"/>
      <c r="E101" s="23"/>
      <c r="F101" s="172"/>
      <c r="G101" s="19"/>
    </row>
    <row r="102" spans="1:7" ht="18.75" customHeight="1" x14ac:dyDescent="0.2">
      <c r="A102" s="68" t="s">
        <v>275</v>
      </c>
      <c r="B102" s="179" t="s">
        <v>62</v>
      </c>
      <c r="C102" s="180"/>
      <c r="D102" s="181"/>
      <c r="E102" s="89"/>
      <c r="F102" s="182"/>
      <c r="G102" s="19"/>
    </row>
    <row r="103" spans="1:7" ht="51" customHeight="1" x14ac:dyDescent="0.2">
      <c r="A103" s="49"/>
      <c r="B103" s="82" t="s">
        <v>63</v>
      </c>
      <c r="C103" s="51" t="s">
        <v>42</v>
      </c>
      <c r="D103" s="50">
        <v>54</v>
      </c>
      <c r="E103" s="70"/>
      <c r="F103" s="70">
        <f>E103*D103</f>
        <v>0</v>
      </c>
      <c r="G103" s="19"/>
    </row>
    <row r="104" spans="1:7" ht="14.25" customHeight="1" x14ac:dyDescent="0.2">
      <c r="A104" s="29"/>
      <c r="B104" s="34"/>
      <c r="C104" s="25"/>
      <c r="D104" s="20"/>
      <c r="E104" s="71"/>
      <c r="F104" s="71"/>
      <c r="G104" s="19"/>
    </row>
    <row r="105" spans="1:7" ht="48.75" customHeight="1" x14ac:dyDescent="0.2">
      <c r="A105" s="28"/>
      <c r="B105" s="67" t="s">
        <v>258</v>
      </c>
      <c r="C105" s="7"/>
      <c r="D105" s="8"/>
      <c r="E105" s="9"/>
      <c r="F105" s="91">
        <f>F103+F100+F98+F95+F94+F91+F90+F89+F86+F85+F84+F83+F81+F80+F79+F78+F75+F74</f>
        <v>0</v>
      </c>
      <c r="G105" s="19"/>
    </row>
    <row r="106" spans="1:7" ht="15" customHeight="1" x14ac:dyDescent="0.2">
      <c r="A106" s="29"/>
      <c r="B106" s="12"/>
      <c r="C106" s="25"/>
      <c r="D106" s="6"/>
      <c r="E106" s="11"/>
      <c r="F106" s="11"/>
      <c r="G106" s="19"/>
    </row>
    <row r="107" spans="1:7" ht="15" customHeight="1" x14ac:dyDescent="0.2">
      <c r="A107" s="29"/>
      <c r="B107" s="12"/>
      <c r="C107" s="25"/>
      <c r="D107" s="6"/>
      <c r="E107" s="11"/>
      <c r="F107" s="11"/>
      <c r="G107" s="19"/>
    </row>
    <row r="108" spans="1:7" ht="51" customHeight="1" x14ac:dyDescent="0.2">
      <c r="A108" s="110" t="s">
        <v>76</v>
      </c>
      <c r="B108" s="78" t="s">
        <v>260</v>
      </c>
      <c r="C108" s="25"/>
      <c r="D108" s="6"/>
      <c r="E108" s="11"/>
      <c r="F108" s="11"/>
      <c r="G108" s="19"/>
    </row>
    <row r="109" spans="1:7" ht="15" customHeight="1" x14ac:dyDescent="0.2">
      <c r="A109" s="29"/>
      <c r="B109" s="12"/>
      <c r="C109" s="25"/>
      <c r="D109" s="6"/>
      <c r="E109" s="11"/>
      <c r="F109" s="11"/>
      <c r="G109" s="19"/>
    </row>
    <row r="110" spans="1:7" ht="88.5" customHeight="1" x14ac:dyDescent="0.2">
      <c r="A110" s="57" t="s">
        <v>77</v>
      </c>
      <c r="B110" s="58" t="s">
        <v>249</v>
      </c>
      <c r="C110" s="7" t="s">
        <v>17</v>
      </c>
      <c r="D110" s="8">
        <f>(0.65*0.65*0.8*1.1)</f>
        <v>0.37180000000000013</v>
      </c>
      <c r="E110" s="8"/>
      <c r="F110" s="8">
        <f>E110*D110</f>
        <v>0</v>
      </c>
      <c r="G110" s="19"/>
    </row>
    <row r="111" spans="1:7" ht="61.5" customHeight="1" x14ac:dyDescent="0.2">
      <c r="A111" s="49" t="s">
        <v>78</v>
      </c>
      <c r="B111" s="53" t="s">
        <v>221</v>
      </c>
      <c r="C111" s="51" t="s">
        <v>10</v>
      </c>
      <c r="D111" s="56">
        <v>702</v>
      </c>
      <c r="E111" s="56"/>
      <c r="F111" s="56">
        <f>E111*D111</f>
        <v>0</v>
      </c>
      <c r="G111" s="19"/>
    </row>
    <row r="112" spans="1:7" ht="54" customHeight="1" x14ac:dyDescent="0.2">
      <c r="A112" s="49" t="s">
        <v>79</v>
      </c>
      <c r="B112" s="53" t="s">
        <v>206</v>
      </c>
      <c r="C112" s="51" t="s">
        <v>10</v>
      </c>
      <c r="D112" s="56">
        <v>141.30000000000001</v>
      </c>
      <c r="E112" s="56"/>
      <c r="F112" s="56">
        <f>E112*D112</f>
        <v>0</v>
      </c>
      <c r="G112" s="19"/>
    </row>
    <row r="113" spans="1:7" ht="57" customHeight="1" x14ac:dyDescent="0.2">
      <c r="A113" s="49" t="s">
        <v>80</v>
      </c>
      <c r="B113" s="53" t="s">
        <v>207</v>
      </c>
      <c r="C113" s="51" t="s">
        <v>37</v>
      </c>
      <c r="D113" s="56">
        <v>157</v>
      </c>
      <c r="E113" s="56"/>
      <c r="F113" s="56">
        <f>E113*D113</f>
        <v>0</v>
      </c>
      <c r="G113" s="19"/>
    </row>
    <row r="114" spans="1:7" ht="157.5" customHeight="1" x14ac:dyDescent="0.2">
      <c r="A114" s="49" t="s">
        <v>224</v>
      </c>
      <c r="B114" s="53" t="s">
        <v>250</v>
      </c>
      <c r="C114" s="51" t="s">
        <v>17</v>
      </c>
      <c r="D114" s="56">
        <f>(563*0.3*1.1)</f>
        <v>185.79000000000002</v>
      </c>
      <c r="E114" s="56"/>
      <c r="F114" s="56">
        <f>D114*E114</f>
        <v>0</v>
      </c>
      <c r="G114" s="19"/>
    </row>
    <row r="115" spans="1:7" ht="100.5" customHeight="1" x14ac:dyDescent="0.2">
      <c r="A115" s="57" t="s">
        <v>225</v>
      </c>
      <c r="B115" s="58" t="s">
        <v>276</v>
      </c>
      <c r="C115" s="7" t="s">
        <v>17</v>
      </c>
      <c r="D115" s="8">
        <f>563*0.05</f>
        <v>28.150000000000002</v>
      </c>
      <c r="E115" s="64"/>
      <c r="F115" s="8">
        <f>D115*E115</f>
        <v>0</v>
      </c>
      <c r="G115" s="19"/>
    </row>
    <row r="116" spans="1:7" ht="15" customHeight="1" x14ac:dyDescent="0.2">
      <c r="A116" s="29"/>
      <c r="B116" s="12"/>
      <c r="C116" s="25"/>
      <c r="D116" s="6"/>
      <c r="E116" s="11"/>
      <c r="F116" s="11"/>
      <c r="G116" s="19"/>
    </row>
    <row r="117" spans="1:7" ht="42" customHeight="1" x14ac:dyDescent="0.2">
      <c r="A117" s="28"/>
      <c r="B117" s="67" t="s">
        <v>259</v>
      </c>
      <c r="C117" s="7"/>
      <c r="D117" s="8"/>
      <c r="E117" s="9"/>
      <c r="F117" s="91">
        <f>F110+F111+F112+F113+F114+F115</f>
        <v>0</v>
      </c>
      <c r="G117" s="19"/>
    </row>
    <row r="118" spans="1:7" ht="15" customHeight="1" x14ac:dyDescent="0.2">
      <c r="A118" s="29"/>
      <c r="B118" s="12"/>
      <c r="C118" s="25"/>
      <c r="D118" s="6"/>
      <c r="E118" s="11"/>
      <c r="F118" s="11"/>
      <c r="G118" s="19"/>
    </row>
    <row r="119" spans="1:7" ht="15" customHeight="1" x14ac:dyDescent="0.2">
      <c r="A119" s="29"/>
      <c r="B119" s="12"/>
      <c r="C119" s="25"/>
      <c r="D119" s="6"/>
      <c r="E119" s="11"/>
      <c r="F119" s="11"/>
      <c r="G119" s="19"/>
    </row>
    <row r="120" spans="1:7" ht="22.5" customHeight="1" x14ac:dyDescent="0.2">
      <c r="A120" s="110" t="s">
        <v>83</v>
      </c>
      <c r="B120" s="78" t="s">
        <v>256</v>
      </c>
      <c r="C120" s="25"/>
      <c r="D120" s="6"/>
      <c r="E120" s="11"/>
      <c r="F120" s="11"/>
      <c r="G120" s="19"/>
    </row>
    <row r="121" spans="1:7" ht="15" customHeight="1" x14ac:dyDescent="0.2">
      <c r="A121" s="29"/>
      <c r="B121" s="12"/>
      <c r="C121" s="25"/>
      <c r="D121" s="6"/>
      <c r="E121" s="11"/>
      <c r="F121" s="11"/>
      <c r="G121" s="19"/>
    </row>
    <row r="122" spans="1:7" ht="15" customHeight="1" x14ac:dyDescent="0.2">
      <c r="A122" s="29" t="s">
        <v>84</v>
      </c>
      <c r="B122" s="12" t="s">
        <v>85</v>
      </c>
      <c r="C122" s="25"/>
      <c r="D122" s="6"/>
      <c r="E122" s="11"/>
      <c r="F122" s="11"/>
      <c r="G122" s="19"/>
    </row>
    <row r="123" spans="1:7" ht="15" customHeight="1" x14ac:dyDescent="0.2">
      <c r="A123" s="29"/>
      <c r="B123" s="12"/>
      <c r="C123" s="25"/>
      <c r="D123" s="6"/>
      <c r="E123" s="11"/>
      <c r="F123" s="11"/>
      <c r="G123" s="19"/>
    </row>
    <row r="124" spans="1:7" ht="24" customHeight="1" x14ac:dyDescent="0.2">
      <c r="A124" s="131" t="s">
        <v>94</v>
      </c>
      <c r="B124" s="132" t="s">
        <v>86</v>
      </c>
      <c r="C124" s="120"/>
      <c r="D124" s="121"/>
      <c r="E124" s="122"/>
      <c r="F124" s="122"/>
      <c r="G124" s="19"/>
    </row>
    <row r="125" spans="1:7" ht="114" customHeight="1" x14ac:dyDescent="0.2">
      <c r="A125" s="123"/>
      <c r="B125" s="132" t="s">
        <v>87</v>
      </c>
      <c r="C125" s="120"/>
      <c r="D125" s="121"/>
      <c r="E125" s="122"/>
      <c r="F125" s="122"/>
      <c r="G125" s="19"/>
    </row>
    <row r="126" spans="1:7" ht="114" customHeight="1" x14ac:dyDescent="0.2">
      <c r="A126" s="123"/>
      <c r="B126" s="132" t="s">
        <v>88</v>
      </c>
      <c r="C126" s="120"/>
      <c r="D126" s="121"/>
      <c r="E126" s="122"/>
      <c r="F126" s="122"/>
      <c r="G126" s="19"/>
    </row>
    <row r="127" spans="1:7" ht="218.25" customHeight="1" x14ac:dyDescent="0.2">
      <c r="A127" s="123"/>
      <c r="B127" s="132" t="s">
        <v>89</v>
      </c>
      <c r="C127" s="120"/>
      <c r="D127" s="121"/>
      <c r="E127" s="122"/>
      <c r="F127" s="122"/>
      <c r="G127" s="19"/>
    </row>
    <row r="128" spans="1:7" ht="51.6" customHeight="1" x14ac:dyDescent="0.2">
      <c r="A128" s="123"/>
      <c r="B128" s="132" t="s">
        <v>90</v>
      </c>
      <c r="C128" s="120"/>
      <c r="D128" s="121"/>
      <c r="E128" s="122"/>
      <c r="F128" s="122"/>
      <c r="G128" s="19"/>
    </row>
    <row r="129" spans="1:7" ht="30.75" customHeight="1" x14ac:dyDescent="0.2">
      <c r="A129" s="119"/>
      <c r="B129" s="132" t="s">
        <v>91</v>
      </c>
      <c r="C129" s="124"/>
      <c r="D129" s="121"/>
      <c r="E129" s="122"/>
      <c r="F129" s="122"/>
      <c r="G129" s="19"/>
    </row>
    <row r="130" spans="1:7" ht="18" customHeight="1" x14ac:dyDescent="0.2">
      <c r="A130" s="123"/>
      <c r="B130" s="132" t="s">
        <v>92</v>
      </c>
      <c r="C130" s="127" t="s">
        <v>17</v>
      </c>
      <c r="D130" s="128">
        <v>272.25</v>
      </c>
      <c r="E130" s="218"/>
      <c r="F130" s="218">
        <f>E130*D130</f>
        <v>0</v>
      </c>
      <c r="G130" s="19"/>
    </row>
    <row r="131" spans="1:7" ht="34.5" customHeight="1" x14ac:dyDescent="0.2">
      <c r="A131" s="126"/>
      <c r="B131" s="188" t="s">
        <v>93</v>
      </c>
      <c r="C131" s="127" t="s">
        <v>17</v>
      </c>
      <c r="D131" s="128">
        <v>0.40700000000000003</v>
      </c>
      <c r="E131" s="218"/>
      <c r="F131" s="218">
        <f>E131*D131</f>
        <v>0</v>
      </c>
      <c r="G131" s="19"/>
    </row>
    <row r="132" spans="1:7" ht="15" customHeight="1" x14ac:dyDescent="0.2">
      <c r="A132" s="118"/>
      <c r="B132" s="189"/>
      <c r="C132" s="113"/>
      <c r="D132" s="114"/>
      <c r="E132" s="117"/>
      <c r="F132" s="227"/>
      <c r="G132" s="19"/>
    </row>
    <row r="133" spans="1:7" ht="24" customHeight="1" x14ac:dyDescent="0.2">
      <c r="A133" s="131" t="s">
        <v>100</v>
      </c>
      <c r="B133" s="132" t="s">
        <v>95</v>
      </c>
      <c r="C133" s="116"/>
      <c r="D133" s="114"/>
      <c r="E133" s="115"/>
      <c r="F133" s="116"/>
      <c r="G133" s="19"/>
    </row>
    <row r="134" spans="1:7" ht="180.75" customHeight="1" x14ac:dyDescent="0.2">
      <c r="A134" s="118"/>
      <c r="B134" s="190" t="s">
        <v>96</v>
      </c>
      <c r="C134" s="124"/>
      <c r="D134" s="121"/>
      <c r="E134" s="122"/>
      <c r="F134" s="124"/>
      <c r="G134" s="19"/>
    </row>
    <row r="135" spans="1:7" ht="54" customHeight="1" x14ac:dyDescent="0.2">
      <c r="A135" s="118"/>
      <c r="B135" s="191" t="s">
        <v>97</v>
      </c>
      <c r="C135" s="124"/>
      <c r="D135" s="121"/>
      <c r="E135" s="122"/>
      <c r="F135" s="124"/>
      <c r="G135" s="19"/>
    </row>
    <row r="136" spans="1:7" ht="28.5" customHeight="1" x14ac:dyDescent="0.2">
      <c r="A136" s="118"/>
      <c r="B136" s="191" t="s">
        <v>98</v>
      </c>
      <c r="C136" s="124"/>
      <c r="D136" s="121"/>
      <c r="E136" s="122"/>
      <c r="F136" s="124"/>
      <c r="G136" s="19"/>
    </row>
    <row r="137" spans="1:7" ht="25.5" customHeight="1" x14ac:dyDescent="0.2">
      <c r="A137" s="118"/>
      <c r="B137" s="188" t="s">
        <v>99</v>
      </c>
      <c r="C137" s="130" t="s">
        <v>10</v>
      </c>
      <c r="D137" s="128">
        <v>400.40000000000003</v>
      </c>
      <c r="E137" s="218"/>
      <c r="F137" s="218">
        <f>E137*D137</f>
        <v>0</v>
      </c>
      <c r="G137" s="19"/>
    </row>
    <row r="138" spans="1:7" ht="15" customHeight="1" x14ac:dyDescent="0.2">
      <c r="A138" s="118"/>
      <c r="B138" s="188"/>
      <c r="C138" s="130"/>
      <c r="D138" s="128"/>
      <c r="E138" s="129"/>
      <c r="F138" s="218"/>
      <c r="G138" s="19"/>
    </row>
    <row r="139" spans="1:7" ht="19.5" customHeight="1" x14ac:dyDescent="0.2">
      <c r="A139" s="131" t="s">
        <v>109</v>
      </c>
      <c r="B139" s="132" t="s">
        <v>101</v>
      </c>
      <c r="C139" s="124"/>
      <c r="D139" s="121"/>
      <c r="E139" s="122"/>
      <c r="F139" s="124"/>
      <c r="G139" s="19"/>
    </row>
    <row r="140" spans="1:7" ht="15" customHeight="1" x14ac:dyDescent="0.2">
      <c r="A140" s="126"/>
      <c r="B140" s="188" t="s">
        <v>102</v>
      </c>
      <c r="C140" s="124"/>
      <c r="D140" s="121"/>
      <c r="E140" s="122"/>
      <c r="F140" s="124"/>
      <c r="G140" s="19"/>
    </row>
    <row r="141" spans="1:7" ht="45" customHeight="1" x14ac:dyDescent="0.2">
      <c r="A141" s="126"/>
      <c r="B141" s="192" t="s">
        <v>103</v>
      </c>
      <c r="C141" s="124"/>
      <c r="D141" s="121"/>
      <c r="E141" s="122"/>
      <c r="F141" s="124"/>
      <c r="G141" s="19"/>
    </row>
    <row r="142" spans="1:7" ht="42.6" customHeight="1" x14ac:dyDescent="0.2">
      <c r="A142" s="126"/>
      <c r="B142" s="192" t="s">
        <v>104</v>
      </c>
      <c r="C142" s="124"/>
      <c r="D142" s="121"/>
      <c r="E142" s="122"/>
      <c r="F142" s="124"/>
      <c r="G142" s="19"/>
    </row>
    <row r="143" spans="1:7" ht="34.9" customHeight="1" x14ac:dyDescent="0.2">
      <c r="A143" s="126"/>
      <c r="B143" s="192" t="s">
        <v>105</v>
      </c>
      <c r="C143" s="124"/>
      <c r="D143" s="121"/>
      <c r="E143" s="122"/>
      <c r="F143" s="124"/>
      <c r="G143" s="19"/>
    </row>
    <row r="144" spans="1:7" ht="49.15" customHeight="1" x14ac:dyDescent="0.2">
      <c r="A144" s="126"/>
      <c r="B144" s="192" t="s">
        <v>106</v>
      </c>
      <c r="C144" s="124"/>
      <c r="D144" s="121"/>
      <c r="E144" s="122"/>
      <c r="F144" s="124"/>
      <c r="G144" s="19"/>
    </row>
    <row r="145" spans="1:7" ht="23.45" customHeight="1" x14ac:dyDescent="0.2">
      <c r="A145" s="126"/>
      <c r="B145" s="192" t="s">
        <v>107</v>
      </c>
      <c r="C145" s="124"/>
      <c r="D145" s="121"/>
      <c r="E145" s="122"/>
      <c r="F145" s="124"/>
      <c r="G145" s="19"/>
    </row>
    <row r="146" spans="1:7" ht="25.15" customHeight="1" x14ac:dyDescent="0.2">
      <c r="A146" s="126"/>
      <c r="B146" s="188" t="s">
        <v>108</v>
      </c>
      <c r="C146" s="130" t="s">
        <v>10</v>
      </c>
      <c r="D146" s="128">
        <v>400.40000000000003</v>
      </c>
      <c r="E146" s="218"/>
      <c r="F146" s="218">
        <f>E146*D146</f>
        <v>0</v>
      </c>
      <c r="G146" s="19"/>
    </row>
    <row r="147" spans="1:7" ht="15" customHeight="1" x14ac:dyDescent="0.2">
      <c r="A147" s="126"/>
      <c r="B147" s="188"/>
      <c r="C147" s="130"/>
      <c r="D147" s="128"/>
      <c r="E147" s="129"/>
      <c r="F147" s="129"/>
      <c r="G147" s="19"/>
    </row>
    <row r="148" spans="1:7" ht="33.75" customHeight="1" x14ac:dyDescent="0.2">
      <c r="A148" s="131" t="s">
        <v>122</v>
      </c>
      <c r="B148" s="132" t="s">
        <v>110</v>
      </c>
      <c r="C148" s="124"/>
      <c r="D148" s="121"/>
      <c r="E148" s="122"/>
      <c r="F148" s="122"/>
      <c r="G148" s="19"/>
    </row>
    <row r="149" spans="1:7" ht="105" customHeight="1" x14ac:dyDescent="0.2">
      <c r="A149" s="126"/>
      <c r="B149" s="188" t="s">
        <v>111</v>
      </c>
      <c r="C149" s="124"/>
      <c r="D149" s="121"/>
      <c r="E149" s="122"/>
      <c r="F149" s="122"/>
      <c r="G149" s="19"/>
    </row>
    <row r="150" spans="1:7" ht="21.75" customHeight="1" x14ac:dyDescent="0.2">
      <c r="A150" s="126"/>
      <c r="B150" s="192" t="s">
        <v>112</v>
      </c>
      <c r="C150" s="124"/>
      <c r="D150" s="121"/>
      <c r="E150" s="122"/>
      <c r="F150" s="122"/>
      <c r="G150" s="19"/>
    </row>
    <row r="151" spans="1:7" ht="17.25" customHeight="1" x14ac:dyDescent="0.2">
      <c r="A151" s="126"/>
      <c r="B151" s="192" t="s">
        <v>113</v>
      </c>
      <c r="C151" s="124"/>
      <c r="D151" s="121"/>
      <c r="E151" s="122"/>
      <c r="F151" s="122"/>
      <c r="G151" s="19"/>
    </row>
    <row r="152" spans="1:7" ht="20.25" customHeight="1" x14ac:dyDescent="0.2">
      <c r="A152" s="126"/>
      <c r="B152" s="188" t="s">
        <v>114</v>
      </c>
      <c r="C152" s="124"/>
      <c r="D152" s="121"/>
      <c r="E152" s="122"/>
      <c r="F152" s="122"/>
      <c r="G152" s="19"/>
    </row>
    <row r="153" spans="1:7" ht="49.5" customHeight="1" x14ac:dyDescent="0.2">
      <c r="A153" s="126"/>
      <c r="B153" s="192" t="s">
        <v>115</v>
      </c>
      <c r="C153" s="124"/>
      <c r="D153" s="121"/>
      <c r="E153" s="122"/>
      <c r="F153" s="122"/>
      <c r="G153" s="19"/>
    </row>
    <row r="154" spans="1:7" ht="36.75" customHeight="1" x14ac:dyDescent="0.2">
      <c r="A154" s="126"/>
      <c r="B154" s="192" t="s">
        <v>116</v>
      </c>
      <c r="C154" s="124"/>
      <c r="D154" s="121"/>
      <c r="E154" s="122"/>
      <c r="F154" s="122"/>
      <c r="G154" s="19"/>
    </row>
    <row r="155" spans="1:7" ht="37.5" customHeight="1" x14ac:dyDescent="0.2">
      <c r="A155" s="126"/>
      <c r="B155" s="192" t="s">
        <v>117</v>
      </c>
      <c r="C155" s="124"/>
      <c r="D155" s="121"/>
      <c r="E155" s="122"/>
      <c r="F155" s="122"/>
      <c r="G155" s="19"/>
    </row>
    <row r="156" spans="1:7" ht="48" customHeight="1" x14ac:dyDescent="0.2">
      <c r="A156" s="126"/>
      <c r="B156" s="192" t="s">
        <v>118</v>
      </c>
      <c r="C156" s="124"/>
      <c r="D156" s="121"/>
      <c r="E156" s="122"/>
      <c r="F156" s="122"/>
      <c r="G156" s="19"/>
    </row>
    <row r="157" spans="1:7" ht="67.900000000000006" customHeight="1" x14ac:dyDescent="0.2">
      <c r="A157" s="126"/>
      <c r="B157" s="192" t="s">
        <v>119</v>
      </c>
      <c r="C157" s="124"/>
      <c r="D157" s="121"/>
      <c r="E157" s="122"/>
      <c r="F157" s="122"/>
      <c r="G157" s="19"/>
    </row>
    <row r="158" spans="1:7" ht="52.5" customHeight="1" x14ac:dyDescent="0.2">
      <c r="A158" s="126"/>
      <c r="B158" s="192" t="s">
        <v>120</v>
      </c>
      <c r="C158" s="133"/>
      <c r="D158" s="121"/>
      <c r="E158" s="122"/>
      <c r="F158" s="122"/>
      <c r="G158" s="19"/>
    </row>
    <row r="159" spans="1:7" ht="22.5" customHeight="1" x14ac:dyDescent="0.2">
      <c r="A159" s="126"/>
      <c r="B159" s="188" t="s">
        <v>121</v>
      </c>
      <c r="C159" s="130" t="s">
        <v>10</v>
      </c>
      <c r="D159" s="128">
        <v>400.40000000000003</v>
      </c>
      <c r="E159" s="218"/>
      <c r="F159" s="218">
        <f>E159*D159</f>
        <v>0</v>
      </c>
      <c r="G159" s="19"/>
    </row>
    <row r="160" spans="1:7" ht="15" customHeight="1" x14ac:dyDescent="0.2">
      <c r="A160" s="126"/>
      <c r="B160" s="188"/>
      <c r="C160" s="130"/>
      <c r="D160" s="128"/>
      <c r="E160" s="129"/>
      <c r="F160" s="218"/>
      <c r="G160" s="19"/>
    </row>
    <row r="161" spans="1:7" ht="18.75" customHeight="1" x14ac:dyDescent="0.2">
      <c r="A161" s="131" t="s">
        <v>128</v>
      </c>
      <c r="B161" s="132" t="s">
        <v>123</v>
      </c>
      <c r="C161" s="124"/>
      <c r="D161" s="121"/>
      <c r="E161" s="125"/>
      <c r="F161" s="224"/>
      <c r="G161" s="19"/>
    </row>
    <row r="162" spans="1:7" ht="73.900000000000006" customHeight="1" x14ac:dyDescent="0.2">
      <c r="A162" s="126"/>
      <c r="B162" s="188" t="s">
        <v>124</v>
      </c>
      <c r="C162" s="124"/>
      <c r="D162" s="121"/>
      <c r="E162" s="125"/>
      <c r="F162" s="224"/>
      <c r="G162" s="19"/>
    </row>
    <row r="163" spans="1:7" ht="64.150000000000006" customHeight="1" x14ac:dyDescent="0.2">
      <c r="A163" s="126"/>
      <c r="B163" s="188" t="s">
        <v>125</v>
      </c>
      <c r="C163" s="124"/>
      <c r="D163" s="121"/>
      <c r="E163" s="125"/>
      <c r="F163" s="224"/>
      <c r="G163" s="19"/>
    </row>
    <row r="164" spans="1:7" ht="15" customHeight="1" x14ac:dyDescent="0.2">
      <c r="A164" s="126"/>
      <c r="B164" s="188" t="s">
        <v>126</v>
      </c>
      <c r="C164" s="124"/>
      <c r="D164" s="121"/>
      <c r="E164" s="125"/>
      <c r="F164" s="224"/>
      <c r="G164" s="19"/>
    </row>
    <row r="165" spans="1:7" ht="15" customHeight="1" x14ac:dyDescent="0.2">
      <c r="A165" s="126"/>
      <c r="B165" s="188" t="s">
        <v>127</v>
      </c>
      <c r="C165" s="130" t="s">
        <v>10</v>
      </c>
      <c r="D165" s="128">
        <v>301.40000000000003</v>
      </c>
      <c r="E165" s="218"/>
      <c r="F165" s="218">
        <f>E165*D165</f>
        <v>0</v>
      </c>
      <c r="G165" s="19"/>
    </row>
    <row r="166" spans="1:7" ht="15" customHeight="1" x14ac:dyDescent="0.2">
      <c r="A166" s="118"/>
      <c r="B166" s="188"/>
      <c r="C166" s="130"/>
      <c r="D166" s="128"/>
      <c r="E166" s="129"/>
      <c r="F166" s="129"/>
      <c r="G166" s="19"/>
    </row>
    <row r="167" spans="1:7" s="147" customFormat="1" ht="31.5" customHeight="1" x14ac:dyDescent="0.2">
      <c r="A167" s="141" t="s">
        <v>136</v>
      </c>
      <c r="B167" s="142" t="s">
        <v>129</v>
      </c>
      <c r="C167" s="143"/>
      <c r="D167" s="144"/>
      <c r="E167" s="145"/>
      <c r="F167" s="145"/>
      <c r="G167" s="146"/>
    </row>
    <row r="168" spans="1:7" ht="84.75" customHeight="1" x14ac:dyDescent="0.2">
      <c r="A168" s="137"/>
      <c r="B168" s="193" t="s">
        <v>130</v>
      </c>
      <c r="C168" s="134"/>
      <c r="D168" s="135"/>
      <c r="E168" s="136"/>
      <c r="F168" s="136"/>
      <c r="G168" s="19"/>
    </row>
    <row r="169" spans="1:7" ht="18.75" customHeight="1" x14ac:dyDescent="0.2">
      <c r="A169" s="137"/>
      <c r="B169" s="188" t="s">
        <v>114</v>
      </c>
      <c r="C169" s="134"/>
      <c r="D169" s="135"/>
      <c r="E169" s="136"/>
      <c r="F169" s="136"/>
      <c r="G169" s="19"/>
    </row>
    <row r="170" spans="1:7" ht="36.75" customHeight="1" x14ac:dyDescent="0.2">
      <c r="A170" s="137"/>
      <c r="B170" s="192" t="s">
        <v>131</v>
      </c>
      <c r="C170" s="134"/>
      <c r="D170" s="135"/>
      <c r="E170" s="136"/>
      <c r="F170" s="136"/>
      <c r="G170" s="19"/>
    </row>
    <row r="171" spans="1:7" ht="46.15" customHeight="1" x14ac:dyDescent="0.2">
      <c r="A171" s="137"/>
      <c r="B171" s="192" t="s">
        <v>132</v>
      </c>
      <c r="C171" s="134"/>
      <c r="D171" s="135"/>
      <c r="E171" s="136"/>
      <c r="F171" s="136"/>
      <c r="G171" s="19"/>
    </row>
    <row r="172" spans="1:7" ht="33" customHeight="1" x14ac:dyDescent="0.2">
      <c r="A172" s="137"/>
      <c r="B172" s="192" t="s">
        <v>117</v>
      </c>
      <c r="C172" s="134"/>
      <c r="D172" s="135"/>
      <c r="E172" s="136"/>
      <c r="F172" s="136"/>
      <c r="G172" s="19"/>
    </row>
    <row r="173" spans="1:7" ht="51" customHeight="1" x14ac:dyDescent="0.2">
      <c r="A173" s="137"/>
      <c r="B173" s="192" t="s">
        <v>106</v>
      </c>
      <c r="C173" s="134"/>
      <c r="D173" s="135"/>
      <c r="E173" s="136"/>
      <c r="F173" s="136"/>
      <c r="G173" s="19"/>
    </row>
    <row r="174" spans="1:7" ht="34.5" customHeight="1" x14ac:dyDescent="0.2">
      <c r="A174" s="137"/>
      <c r="B174" s="193" t="s">
        <v>133</v>
      </c>
      <c r="C174" s="134"/>
      <c r="D174" s="135"/>
      <c r="E174" s="136"/>
      <c r="F174" s="136"/>
      <c r="G174" s="19"/>
    </row>
    <row r="175" spans="1:7" ht="20.25" customHeight="1" x14ac:dyDescent="0.2">
      <c r="A175" s="137"/>
      <c r="B175" s="193" t="s">
        <v>134</v>
      </c>
      <c r="C175" s="134"/>
      <c r="D175" s="135"/>
      <c r="E175" s="136"/>
      <c r="F175" s="136"/>
      <c r="G175" s="19"/>
    </row>
    <row r="176" spans="1:7" ht="21" customHeight="1" x14ac:dyDescent="0.2">
      <c r="A176" s="137"/>
      <c r="B176" s="193" t="s">
        <v>135</v>
      </c>
      <c r="C176" s="138" t="s">
        <v>17</v>
      </c>
      <c r="D176" s="139">
        <v>265.10000000000002</v>
      </c>
      <c r="E176" s="219"/>
      <c r="F176" s="220">
        <f>E176*D176</f>
        <v>0</v>
      </c>
      <c r="G176" s="19"/>
    </row>
    <row r="177" spans="1:7" ht="15" customHeight="1" x14ac:dyDescent="0.2">
      <c r="A177" s="137"/>
      <c r="B177" s="193"/>
      <c r="C177" s="138"/>
      <c r="D177" s="139"/>
      <c r="E177" s="140"/>
      <c r="F177" s="220"/>
      <c r="G177" s="19"/>
    </row>
    <row r="178" spans="1:7" ht="19.5" customHeight="1" x14ac:dyDescent="0.2">
      <c r="A178" s="131" t="s">
        <v>141</v>
      </c>
      <c r="B178" s="132" t="s">
        <v>137</v>
      </c>
      <c r="C178" s="148"/>
      <c r="D178" s="148"/>
      <c r="E178" s="149"/>
      <c r="F178" s="148"/>
      <c r="G178" s="19"/>
    </row>
    <row r="179" spans="1:7" ht="399" customHeight="1" x14ac:dyDescent="0.2">
      <c r="A179" s="126"/>
      <c r="B179" s="188" t="s">
        <v>138</v>
      </c>
      <c r="C179" s="148"/>
      <c r="D179" s="148"/>
      <c r="E179" s="149"/>
      <c r="F179" s="148"/>
      <c r="G179" s="19"/>
    </row>
    <row r="180" spans="1:7" ht="32.25" customHeight="1" x14ac:dyDescent="0.2">
      <c r="A180" s="126"/>
      <c r="B180" s="188" t="s">
        <v>139</v>
      </c>
      <c r="C180" s="130" t="s">
        <v>17</v>
      </c>
      <c r="D180" s="128">
        <v>218.12559999999999</v>
      </c>
      <c r="E180" s="218"/>
      <c r="F180" s="218">
        <f>E180*D180</f>
        <v>0</v>
      </c>
      <c r="G180" s="19"/>
    </row>
    <row r="181" spans="1:7" ht="32.450000000000003" customHeight="1" x14ac:dyDescent="0.2">
      <c r="A181" s="126"/>
      <c r="B181" s="188" t="s">
        <v>140</v>
      </c>
      <c r="C181" s="130" t="s">
        <v>17</v>
      </c>
      <c r="D181" s="128">
        <v>306.53139999999996</v>
      </c>
      <c r="E181" s="218"/>
      <c r="F181" s="218">
        <f>E181*D181</f>
        <v>0</v>
      </c>
      <c r="G181" s="19"/>
    </row>
    <row r="182" spans="1:7" ht="15" customHeight="1" x14ac:dyDescent="0.2">
      <c r="A182" s="137"/>
      <c r="B182" s="193"/>
      <c r="C182" s="138"/>
      <c r="D182" s="139"/>
      <c r="E182" s="140"/>
      <c r="F182" s="140"/>
      <c r="G182" s="19"/>
    </row>
    <row r="183" spans="1:7" ht="19.5" customHeight="1" x14ac:dyDescent="0.2">
      <c r="A183" s="131" t="s">
        <v>145</v>
      </c>
      <c r="B183" s="132" t="s">
        <v>142</v>
      </c>
      <c r="C183" s="138"/>
      <c r="D183" s="138"/>
      <c r="E183" s="150"/>
      <c r="F183" s="150"/>
      <c r="G183" s="19"/>
    </row>
    <row r="184" spans="1:7" ht="117" customHeight="1" x14ac:dyDescent="0.2">
      <c r="A184" s="131"/>
      <c r="B184" s="132" t="s">
        <v>143</v>
      </c>
      <c r="C184" s="138"/>
      <c r="D184" s="138"/>
      <c r="E184" s="150"/>
      <c r="F184" s="150"/>
      <c r="G184" s="19"/>
    </row>
    <row r="185" spans="1:7" ht="15" customHeight="1" x14ac:dyDescent="0.2">
      <c r="A185" s="151"/>
      <c r="B185" s="193" t="s">
        <v>144</v>
      </c>
      <c r="C185" s="127" t="s">
        <v>17</v>
      </c>
      <c r="D185" s="139">
        <v>54.531399999999998</v>
      </c>
      <c r="E185" s="220"/>
      <c r="F185" s="220">
        <f>E185*D185</f>
        <v>0</v>
      </c>
      <c r="G185" s="19"/>
    </row>
    <row r="186" spans="1:7" ht="15" customHeight="1" x14ac:dyDescent="0.2">
      <c r="A186" s="137"/>
      <c r="B186" s="193"/>
      <c r="C186" s="138"/>
      <c r="D186" s="139"/>
      <c r="E186" s="140"/>
      <c r="F186" s="220"/>
      <c r="G186" s="19"/>
    </row>
    <row r="187" spans="1:7" ht="15" customHeight="1" x14ac:dyDescent="0.2">
      <c r="A187" s="152"/>
      <c r="B187" s="160" t="s">
        <v>148</v>
      </c>
      <c r="C187" s="153"/>
      <c r="D187" s="154"/>
      <c r="E187" s="155"/>
      <c r="F187" s="225">
        <f>F130+F131+F137+F146+F159+F165+F176+F180+F181+F185</f>
        <v>0</v>
      </c>
      <c r="G187" s="19"/>
    </row>
    <row r="188" spans="1:7" ht="15" customHeight="1" x14ac:dyDescent="0.2">
      <c r="A188" s="156"/>
      <c r="B188" s="194"/>
      <c r="C188" s="157"/>
      <c r="D188" s="158"/>
      <c r="E188" s="159"/>
      <c r="F188" s="159"/>
      <c r="G188" s="19"/>
    </row>
    <row r="189" spans="1:7" ht="15" customHeight="1" x14ac:dyDescent="0.2">
      <c r="A189" s="137"/>
      <c r="B189" s="193"/>
      <c r="C189" s="138"/>
      <c r="D189" s="139"/>
      <c r="E189" s="140"/>
      <c r="F189" s="140"/>
      <c r="G189" s="19"/>
    </row>
    <row r="190" spans="1:7" ht="15" customHeight="1" x14ac:dyDescent="0.2">
      <c r="A190" s="29" t="s">
        <v>146</v>
      </c>
      <c r="B190" s="12" t="s">
        <v>147</v>
      </c>
      <c r="C190" s="138"/>
      <c r="D190" s="139"/>
      <c r="E190" s="140"/>
      <c r="F190" s="140"/>
      <c r="G190" s="19"/>
    </row>
    <row r="191" spans="1:7" ht="15" customHeight="1" x14ac:dyDescent="0.2">
      <c r="A191" s="137"/>
      <c r="B191" s="193"/>
      <c r="C191" s="138"/>
      <c r="D191" s="139"/>
      <c r="E191" s="140"/>
      <c r="F191" s="140"/>
      <c r="G191" s="19"/>
    </row>
    <row r="192" spans="1:7" ht="20.25" customHeight="1" x14ac:dyDescent="0.2">
      <c r="A192" s="131" t="s">
        <v>169</v>
      </c>
      <c r="B192" s="161" t="s">
        <v>149</v>
      </c>
      <c r="C192" s="120"/>
      <c r="D192" s="124"/>
      <c r="E192" s="122"/>
      <c r="F192" s="122"/>
      <c r="G192" s="19"/>
    </row>
    <row r="193" spans="1:7" ht="80.45" customHeight="1" x14ac:dyDescent="0.2">
      <c r="A193" s="123"/>
      <c r="B193" s="195" t="s">
        <v>150</v>
      </c>
      <c r="C193" s="120"/>
      <c r="D193" s="124"/>
      <c r="E193" s="122"/>
      <c r="F193" s="122"/>
      <c r="G193" s="19"/>
    </row>
    <row r="194" spans="1:7" ht="15" customHeight="1" x14ac:dyDescent="0.2">
      <c r="A194" s="123"/>
      <c r="B194" s="196" t="s">
        <v>151</v>
      </c>
      <c r="C194" s="120"/>
      <c r="D194" s="124"/>
      <c r="E194" s="122"/>
      <c r="F194" s="122"/>
      <c r="G194" s="19"/>
    </row>
    <row r="195" spans="1:7" ht="15" customHeight="1" x14ac:dyDescent="0.2">
      <c r="A195" s="123"/>
      <c r="B195" s="196" t="s">
        <v>152</v>
      </c>
      <c r="C195" s="120"/>
      <c r="D195" s="124"/>
      <c r="E195" s="122"/>
      <c r="F195" s="122"/>
      <c r="G195" s="19"/>
    </row>
    <row r="196" spans="1:7" ht="15" customHeight="1" x14ac:dyDescent="0.2">
      <c r="A196" s="123"/>
      <c r="B196" s="196" t="s">
        <v>153</v>
      </c>
      <c r="C196" s="120"/>
      <c r="D196" s="124"/>
      <c r="E196" s="122"/>
      <c r="F196" s="122"/>
      <c r="G196" s="19"/>
    </row>
    <row r="197" spans="1:7" ht="15" customHeight="1" x14ac:dyDescent="0.2">
      <c r="A197" s="123"/>
      <c r="B197" s="196" t="s">
        <v>154</v>
      </c>
      <c r="C197" s="120"/>
      <c r="D197" s="124"/>
      <c r="E197" s="122"/>
      <c r="F197" s="122"/>
      <c r="G197" s="19"/>
    </row>
    <row r="198" spans="1:7" ht="15" customHeight="1" x14ac:dyDescent="0.2">
      <c r="A198" s="123"/>
      <c r="B198" s="196" t="s">
        <v>155</v>
      </c>
      <c r="C198" s="120"/>
      <c r="D198" s="124"/>
      <c r="E198" s="122"/>
      <c r="F198" s="122"/>
      <c r="G198" s="19"/>
    </row>
    <row r="199" spans="1:7" ht="15" customHeight="1" x14ac:dyDescent="0.2">
      <c r="A199" s="126"/>
      <c r="B199" s="196" t="s">
        <v>156</v>
      </c>
      <c r="C199" s="124"/>
      <c r="D199" s="124"/>
      <c r="E199" s="122"/>
      <c r="F199" s="122"/>
      <c r="G199" s="19"/>
    </row>
    <row r="200" spans="1:7" ht="37.5" customHeight="1" x14ac:dyDescent="0.2">
      <c r="A200" s="126"/>
      <c r="B200" s="196" t="s">
        <v>157</v>
      </c>
      <c r="C200" s="124"/>
      <c r="D200" s="124"/>
      <c r="E200" s="122"/>
      <c r="F200" s="122"/>
      <c r="G200" s="19"/>
    </row>
    <row r="201" spans="1:7" ht="41.25" customHeight="1" x14ac:dyDescent="0.2">
      <c r="A201" s="126"/>
      <c r="B201" s="196" t="s">
        <v>158</v>
      </c>
      <c r="C201" s="124"/>
      <c r="D201" s="124"/>
      <c r="E201" s="122"/>
      <c r="F201" s="122"/>
      <c r="G201" s="19"/>
    </row>
    <row r="202" spans="1:7" ht="34.5" customHeight="1" x14ac:dyDescent="0.2">
      <c r="A202" s="126"/>
      <c r="B202" s="196" t="s">
        <v>159</v>
      </c>
      <c r="C202" s="124"/>
      <c r="D202" s="124"/>
      <c r="E202" s="122"/>
      <c r="F202" s="122"/>
      <c r="G202" s="19"/>
    </row>
    <row r="203" spans="1:7" ht="33.75" customHeight="1" x14ac:dyDescent="0.2">
      <c r="A203" s="126"/>
      <c r="B203" s="196" t="s">
        <v>160</v>
      </c>
      <c r="C203" s="124"/>
      <c r="D203" s="124"/>
      <c r="E203" s="122"/>
      <c r="F203" s="122"/>
      <c r="G203" s="19"/>
    </row>
    <row r="204" spans="1:7" ht="30.75" customHeight="1" x14ac:dyDescent="0.2">
      <c r="A204" s="126"/>
      <c r="B204" s="196" t="s">
        <v>161</v>
      </c>
      <c r="C204" s="124"/>
      <c r="D204" s="124"/>
      <c r="E204" s="122"/>
      <c r="F204" s="122"/>
      <c r="G204" s="19"/>
    </row>
    <row r="205" spans="1:7" ht="36.75" customHeight="1" x14ac:dyDescent="0.2">
      <c r="A205" s="126"/>
      <c r="B205" s="196" t="s">
        <v>162</v>
      </c>
      <c r="C205" s="124"/>
      <c r="D205" s="124"/>
      <c r="E205" s="122"/>
      <c r="F205" s="122"/>
      <c r="G205" s="19"/>
    </row>
    <row r="206" spans="1:7" ht="30" customHeight="1" x14ac:dyDescent="0.2">
      <c r="A206" s="126"/>
      <c r="B206" s="196" t="s">
        <v>163</v>
      </c>
      <c r="C206" s="124"/>
      <c r="D206" s="124"/>
      <c r="E206" s="122"/>
      <c r="F206" s="122"/>
      <c r="G206" s="19"/>
    </row>
    <row r="207" spans="1:7" ht="30.75" customHeight="1" x14ac:dyDescent="0.2">
      <c r="A207" s="126"/>
      <c r="B207" s="196" t="s">
        <v>164</v>
      </c>
      <c r="C207" s="124"/>
      <c r="D207" s="124"/>
      <c r="E207" s="122"/>
      <c r="F207" s="122"/>
      <c r="G207" s="19"/>
    </row>
    <row r="208" spans="1:7" ht="30" customHeight="1" x14ac:dyDescent="0.2">
      <c r="A208" s="126"/>
      <c r="B208" s="196" t="s">
        <v>165</v>
      </c>
      <c r="C208" s="124"/>
      <c r="D208" s="124"/>
      <c r="E208" s="122"/>
      <c r="F208" s="122"/>
      <c r="G208" s="19"/>
    </row>
    <row r="209" spans="1:7" ht="34.5" customHeight="1" x14ac:dyDescent="0.2">
      <c r="A209" s="126"/>
      <c r="B209" s="196" t="s">
        <v>166</v>
      </c>
      <c r="C209" s="124"/>
      <c r="D209" s="124"/>
      <c r="E209" s="122"/>
      <c r="F209" s="122"/>
      <c r="G209" s="19"/>
    </row>
    <row r="210" spans="1:7" ht="85.5" customHeight="1" x14ac:dyDescent="0.2">
      <c r="A210" s="126"/>
      <c r="B210" s="192" t="s">
        <v>167</v>
      </c>
      <c r="C210" s="124"/>
      <c r="D210" s="124"/>
      <c r="E210" s="122"/>
      <c r="F210" s="122"/>
      <c r="G210" s="19"/>
    </row>
    <row r="211" spans="1:7" ht="37.5" customHeight="1" x14ac:dyDescent="0.2">
      <c r="A211" s="126"/>
      <c r="B211" s="196" t="s">
        <v>168</v>
      </c>
      <c r="C211" s="130" t="s">
        <v>17</v>
      </c>
      <c r="D211" s="128">
        <v>2.2198000000000007</v>
      </c>
      <c r="E211" s="218"/>
      <c r="F211" s="218">
        <f>E211*D211</f>
        <v>0</v>
      </c>
      <c r="G211" s="19"/>
    </row>
    <row r="212" spans="1:7" ht="15" customHeight="1" x14ac:dyDescent="0.2">
      <c r="A212" s="118"/>
      <c r="B212" s="197"/>
      <c r="C212" s="116"/>
      <c r="D212" s="116"/>
      <c r="E212" s="115"/>
      <c r="F212" s="115"/>
      <c r="G212" s="19"/>
    </row>
    <row r="213" spans="1:7" ht="21.75" customHeight="1" x14ac:dyDescent="0.2">
      <c r="A213" s="131" t="s">
        <v>179</v>
      </c>
      <c r="B213" s="161" t="s">
        <v>170</v>
      </c>
      <c r="C213" s="124"/>
      <c r="D213" s="124"/>
      <c r="E213" s="122"/>
      <c r="F213" s="122"/>
      <c r="G213" s="19"/>
    </row>
    <row r="214" spans="1:7" ht="102.75" customHeight="1" x14ac:dyDescent="0.2">
      <c r="A214" s="119"/>
      <c r="B214" s="195" t="s">
        <v>171</v>
      </c>
      <c r="C214" s="124"/>
      <c r="D214" s="124"/>
      <c r="E214" s="122"/>
      <c r="F214" s="122"/>
      <c r="G214" s="19"/>
    </row>
    <row r="215" spans="1:7" ht="53.25" customHeight="1" x14ac:dyDescent="0.2">
      <c r="A215" s="119"/>
      <c r="B215" s="195" t="s">
        <v>172</v>
      </c>
      <c r="C215" s="124"/>
      <c r="D215" s="124"/>
      <c r="E215" s="122"/>
      <c r="F215" s="122"/>
      <c r="G215" s="19"/>
    </row>
    <row r="216" spans="1:7" ht="20.25" customHeight="1" x14ac:dyDescent="0.2">
      <c r="A216" s="119"/>
      <c r="B216" s="195" t="s">
        <v>102</v>
      </c>
      <c r="C216" s="124"/>
      <c r="D216" s="124"/>
      <c r="E216" s="122"/>
      <c r="F216" s="122"/>
      <c r="G216" s="19"/>
    </row>
    <row r="217" spans="1:7" ht="114.75" customHeight="1" x14ac:dyDescent="0.2">
      <c r="A217" s="119"/>
      <c r="B217" s="198" t="s">
        <v>173</v>
      </c>
      <c r="C217" s="124"/>
      <c r="D217" s="124"/>
      <c r="E217" s="122"/>
      <c r="F217" s="122"/>
      <c r="G217" s="19"/>
    </row>
    <row r="218" spans="1:7" ht="67.5" customHeight="1" x14ac:dyDescent="0.2">
      <c r="A218" s="119"/>
      <c r="B218" s="195" t="s">
        <v>174</v>
      </c>
      <c r="C218" s="124"/>
      <c r="D218" s="124"/>
      <c r="E218" s="122"/>
      <c r="F218" s="122"/>
      <c r="G218" s="19"/>
    </row>
    <row r="219" spans="1:7" ht="15" customHeight="1" x14ac:dyDescent="0.2">
      <c r="A219" s="126"/>
      <c r="B219" s="196" t="s">
        <v>175</v>
      </c>
      <c r="C219" s="162"/>
      <c r="D219" s="162"/>
      <c r="E219" s="162"/>
      <c r="F219" s="162"/>
      <c r="G219" s="19"/>
    </row>
    <row r="220" spans="1:7" ht="27" customHeight="1" x14ac:dyDescent="0.2">
      <c r="A220" s="126"/>
      <c r="B220" s="196" t="s">
        <v>176</v>
      </c>
      <c r="C220" s="130" t="s">
        <v>17</v>
      </c>
      <c r="D220" s="128">
        <v>14.520000000000001</v>
      </c>
      <c r="E220" s="218"/>
      <c r="F220" s="218">
        <f>E220*D220</f>
        <v>0</v>
      </c>
      <c r="G220" s="19"/>
    </row>
    <row r="221" spans="1:7" ht="24" customHeight="1" x14ac:dyDescent="0.2">
      <c r="A221" s="126"/>
      <c r="B221" s="196" t="s">
        <v>177</v>
      </c>
      <c r="C221" s="130" t="s">
        <v>178</v>
      </c>
      <c r="D221" s="128">
        <v>222.20000000000002</v>
      </c>
      <c r="E221" s="218"/>
      <c r="F221" s="218">
        <f>E221*D221</f>
        <v>0</v>
      </c>
      <c r="G221" s="19"/>
    </row>
    <row r="222" spans="1:7" ht="15" customHeight="1" x14ac:dyDescent="0.2">
      <c r="A222" s="118"/>
      <c r="B222" s="197"/>
      <c r="C222" s="116"/>
      <c r="D222" s="116"/>
      <c r="E222" s="115"/>
      <c r="F222" s="116"/>
      <c r="G222" s="19"/>
    </row>
    <row r="223" spans="1:7" ht="40.5" customHeight="1" x14ac:dyDescent="0.2">
      <c r="A223" s="131" t="s">
        <v>183</v>
      </c>
      <c r="B223" s="161" t="s">
        <v>180</v>
      </c>
      <c r="C223" s="124"/>
      <c r="D223" s="124"/>
      <c r="E223" s="122"/>
      <c r="F223" s="124"/>
      <c r="G223" s="19"/>
    </row>
    <row r="224" spans="1:7" ht="91.5" customHeight="1" x14ac:dyDescent="0.2">
      <c r="A224" s="119"/>
      <c r="B224" s="195" t="s">
        <v>181</v>
      </c>
      <c r="C224" s="124"/>
      <c r="D224" s="124"/>
      <c r="E224" s="122"/>
      <c r="F224" s="124"/>
      <c r="G224" s="19"/>
    </row>
    <row r="225" spans="1:7" ht="29.25" customHeight="1" x14ac:dyDescent="0.2">
      <c r="A225" s="126"/>
      <c r="B225" s="196" t="s">
        <v>182</v>
      </c>
      <c r="C225" s="130" t="s">
        <v>53</v>
      </c>
      <c r="D225" s="128">
        <v>435.6</v>
      </c>
      <c r="E225" s="221"/>
      <c r="F225" s="218">
        <f>E225*D225</f>
        <v>0</v>
      </c>
      <c r="G225" s="19"/>
    </row>
    <row r="226" spans="1:7" ht="15" customHeight="1" x14ac:dyDescent="0.2">
      <c r="A226" s="118"/>
      <c r="B226" s="197"/>
      <c r="C226" s="116"/>
      <c r="D226" s="116"/>
      <c r="E226" s="115"/>
      <c r="F226" s="116"/>
      <c r="G226" s="19"/>
    </row>
    <row r="227" spans="1:7" ht="15" customHeight="1" x14ac:dyDescent="0.2">
      <c r="A227" s="118"/>
      <c r="B227" s="197"/>
      <c r="C227" s="116"/>
      <c r="D227" s="116"/>
      <c r="E227" s="115"/>
      <c r="F227" s="116"/>
      <c r="G227" s="19"/>
    </row>
    <row r="228" spans="1:7" ht="34.5" customHeight="1" x14ac:dyDescent="0.2">
      <c r="A228" s="152"/>
      <c r="B228" s="163" t="s">
        <v>184</v>
      </c>
      <c r="C228" s="153"/>
      <c r="D228" s="154"/>
      <c r="E228" s="155"/>
      <c r="F228" s="225">
        <f>F211+F220+F221+F225+F64</f>
        <v>0</v>
      </c>
      <c r="G228" s="19"/>
    </row>
    <row r="229" spans="1:7" ht="15" customHeight="1" x14ac:dyDescent="0.2">
      <c r="A229" s="118"/>
      <c r="B229" s="197"/>
      <c r="C229" s="116"/>
      <c r="D229" s="116"/>
      <c r="E229" s="115"/>
      <c r="F229" s="115"/>
      <c r="G229" s="19"/>
    </row>
    <row r="230" spans="1:7" ht="15" customHeight="1" x14ac:dyDescent="0.2">
      <c r="A230" s="118"/>
      <c r="B230" s="197"/>
      <c r="C230" s="116"/>
      <c r="D230" s="116"/>
      <c r="E230" s="115"/>
      <c r="F230" s="115"/>
      <c r="G230" s="19"/>
    </row>
    <row r="231" spans="1:7" ht="22.5" customHeight="1" x14ac:dyDescent="0.2">
      <c r="A231" s="164"/>
      <c r="B231" s="12" t="s">
        <v>186</v>
      </c>
      <c r="C231" s="116"/>
      <c r="D231" s="116"/>
      <c r="E231" s="115"/>
      <c r="F231" s="115"/>
      <c r="G231" s="19"/>
    </row>
    <row r="232" spans="1:7" ht="15" customHeight="1" x14ac:dyDescent="0.2">
      <c r="A232" s="118"/>
      <c r="B232" s="197"/>
      <c r="C232" s="116"/>
      <c r="D232" s="116"/>
      <c r="E232" s="115"/>
      <c r="F232" s="115"/>
      <c r="G232" s="19"/>
    </row>
    <row r="233" spans="1:7" ht="20.25" customHeight="1" x14ac:dyDescent="0.2">
      <c r="A233" s="164" t="s">
        <v>185</v>
      </c>
      <c r="B233" s="169" t="s">
        <v>200</v>
      </c>
      <c r="C233" s="165"/>
      <c r="D233" s="166"/>
      <c r="E233" s="167"/>
      <c r="F233" s="167"/>
      <c r="G233" s="19"/>
    </row>
    <row r="234" spans="1:7" ht="381" customHeight="1" x14ac:dyDescent="0.2">
      <c r="A234" s="123"/>
      <c r="B234" s="132" t="s">
        <v>187</v>
      </c>
      <c r="C234" s="165"/>
      <c r="D234" s="166"/>
      <c r="E234" s="167"/>
      <c r="F234" s="167"/>
      <c r="G234" s="19"/>
    </row>
    <row r="235" spans="1:7" ht="21.75" customHeight="1" x14ac:dyDescent="0.2">
      <c r="A235" s="123"/>
      <c r="B235" s="169" t="s">
        <v>199</v>
      </c>
      <c r="C235" s="165"/>
      <c r="D235" s="166"/>
      <c r="E235" s="167"/>
      <c r="F235" s="167"/>
      <c r="G235" s="19"/>
    </row>
    <row r="236" spans="1:7" x14ac:dyDescent="0.2">
      <c r="A236" s="123"/>
      <c r="B236" s="169" t="s">
        <v>188</v>
      </c>
      <c r="C236" s="222" t="s">
        <v>189</v>
      </c>
      <c r="D236" s="223">
        <v>1</v>
      </c>
      <c r="E236" s="125"/>
      <c r="F236" s="218">
        <f t="shared" ref="F236:F245" si="1">E236*D236</f>
        <v>0</v>
      </c>
      <c r="G236" s="19"/>
    </row>
    <row r="237" spans="1:7" ht="15" customHeight="1" x14ac:dyDescent="0.2">
      <c r="A237" s="123"/>
      <c r="B237" s="169" t="s">
        <v>190</v>
      </c>
      <c r="C237" s="222" t="s">
        <v>189</v>
      </c>
      <c r="D237" s="223">
        <v>1</v>
      </c>
      <c r="E237" s="125"/>
      <c r="F237" s="218">
        <f t="shared" si="1"/>
        <v>0</v>
      </c>
      <c r="G237" s="19"/>
    </row>
    <row r="238" spans="1:7" ht="15" customHeight="1" x14ac:dyDescent="0.2">
      <c r="A238" s="123"/>
      <c r="B238" s="169" t="s">
        <v>191</v>
      </c>
      <c r="C238" s="222" t="s">
        <v>189</v>
      </c>
      <c r="D238" s="223">
        <v>1</v>
      </c>
      <c r="E238" s="125"/>
      <c r="F238" s="218">
        <f t="shared" si="1"/>
        <v>0</v>
      </c>
      <c r="G238" s="19"/>
    </row>
    <row r="239" spans="1:7" ht="15" customHeight="1" x14ac:dyDescent="0.2">
      <c r="A239" s="123"/>
      <c r="B239" s="169" t="s">
        <v>192</v>
      </c>
      <c r="C239" s="222" t="s">
        <v>189</v>
      </c>
      <c r="D239" s="223">
        <v>1</v>
      </c>
      <c r="E239" s="125"/>
      <c r="F239" s="218">
        <f t="shared" si="1"/>
        <v>0</v>
      </c>
      <c r="G239" s="19"/>
    </row>
    <row r="240" spans="1:7" ht="15" customHeight="1" x14ac:dyDescent="0.2">
      <c r="A240" s="123"/>
      <c r="B240" s="169" t="s">
        <v>193</v>
      </c>
      <c r="C240" s="222" t="s">
        <v>189</v>
      </c>
      <c r="D240" s="223">
        <v>1</v>
      </c>
      <c r="E240" s="125"/>
      <c r="F240" s="218">
        <f t="shared" si="1"/>
        <v>0</v>
      </c>
      <c r="G240" s="19"/>
    </row>
    <row r="241" spans="1:7" ht="15" customHeight="1" x14ac:dyDescent="0.2">
      <c r="A241" s="123"/>
      <c r="B241" s="169" t="s">
        <v>194</v>
      </c>
      <c r="C241" s="222" t="s">
        <v>189</v>
      </c>
      <c r="D241" s="223">
        <v>1</v>
      </c>
      <c r="E241" s="125"/>
      <c r="F241" s="218">
        <f t="shared" si="1"/>
        <v>0</v>
      </c>
      <c r="G241" s="19"/>
    </row>
    <row r="242" spans="1:7" ht="15" customHeight="1" x14ac:dyDescent="0.2">
      <c r="A242" s="123"/>
      <c r="B242" s="169" t="s">
        <v>195</v>
      </c>
      <c r="C242" s="222" t="s">
        <v>189</v>
      </c>
      <c r="D242" s="223">
        <v>1</v>
      </c>
      <c r="E242" s="125"/>
      <c r="F242" s="218">
        <f t="shared" si="1"/>
        <v>0</v>
      </c>
      <c r="G242" s="19"/>
    </row>
    <row r="243" spans="1:7" ht="15" customHeight="1" x14ac:dyDescent="0.2">
      <c r="A243" s="123"/>
      <c r="B243" s="169" t="s">
        <v>196</v>
      </c>
      <c r="C243" s="222" t="s">
        <v>189</v>
      </c>
      <c r="D243" s="223">
        <v>1</v>
      </c>
      <c r="E243" s="125"/>
      <c r="F243" s="218">
        <f t="shared" si="1"/>
        <v>0</v>
      </c>
      <c r="G243" s="19"/>
    </row>
    <row r="244" spans="1:7" ht="15" customHeight="1" x14ac:dyDescent="0.2">
      <c r="A244" s="123"/>
      <c r="B244" s="169" t="s">
        <v>197</v>
      </c>
      <c r="C244" s="222" t="s">
        <v>189</v>
      </c>
      <c r="D244" s="223">
        <v>1</v>
      </c>
      <c r="E244" s="125"/>
      <c r="F244" s="218">
        <f t="shared" si="1"/>
        <v>0</v>
      </c>
      <c r="G244" s="19"/>
    </row>
    <row r="245" spans="1:7" ht="15" customHeight="1" x14ac:dyDescent="0.2">
      <c r="A245" s="123"/>
      <c r="B245" s="169" t="s">
        <v>198</v>
      </c>
      <c r="C245" s="222" t="s">
        <v>189</v>
      </c>
      <c r="D245" s="223">
        <v>1</v>
      </c>
      <c r="E245" s="125"/>
      <c r="F245" s="218">
        <f t="shared" si="1"/>
        <v>0</v>
      </c>
      <c r="G245" s="19"/>
    </row>
    <row r="246" spans="1:7" ht="15" customHeight="1" x14ac:dyDescent="0.2">
      <c r="A246" s="123"/>
      <c r="B246" s="169"/>
      <c r="C246" s="222"/>
      <c r="D246" s="223"/>
      <c r="E246" s="125"/>
      <c r="F246" s="125"/>
      <c r="G246" s="19"/>
    </row>
    <row r="247" spans="1:7" ht="15" customHeight="1" x14ac:dyDescent="0.2">
      <c r="A247" s="123"/>
      <c r="B247" s="168"/>
      <c r="C247" s="165"/>
      <c r="D247" s="166"/>
      <c r="E247" s="125"/>
      <c r="F247" s="224"/>
      <c r="G247" s="19"/>
    </row>
    <row r="248" spans="1:7" ht="15" customHeight="1" x14ac:dyDescent="0.2">
      <c r="A248" s="152"/>
      <c r="B248" s="163" t="s">
        <v>201</v>
      </c>
      <c r="C248" s="153"/>
      <c r="D248" s="154"/>
      <c r="E248" s="155"/>
      <c r="F248" s="225">
        <f>SUM(F236:F247)</f>
        <v>0</v>
      </c>
      <c r="G248" s="19"/>
    </row>
    <row r="249" spans="1:7" ht="15" customHeight="1" x14ac:dyDescent="0.2">
      <c r="A249" s="156"/>
      <c r="B249" s="170"/>
      <c r="C249" s="157"/>
      <c r="D249" s="158"/>
      <c r="E249" s="159"/>
      <c r="F249" s="226"/>
      <c r="G249" s="19"/>
    </row>
    <row r="250" spans="1:7" ht="15" customHeight="1" x14ac:dyDescent="0.2">
      <c r="A250" s="156"/>
      <c r="B250" s="170"/>
      <c r="C250" s="157"/>
      <c r="D250" s="158"/>
      <c r="E250" s="159"/>
      <c r="F250" s="226"/>
      <c r="G250" s="19"/>
    </row>
    <row r="251" spans="1:7" ht="22.5" customHeight="1" x14ac:dyDescent="0.2">
      <c r="A251" s="28"/>
      <c r="B251" s="67" t="s">
        <v>202</v>
      </c>
      <c r="C251" s="7"/>
      <c r="D251" s="8"/>
      <c r="E251" s="9"/>
      <c r="F251" s="91">
        <f>F248+F228+F187</f>
        <v>0</v>
      </c>
      <c r="G251" s="19"/>
    </row>
    <row r="252" spans="1:7" ht="15" customHeight="1" x14ac:dyDescent="0.2">
      <c r="A252" s="156"/>
      <c r="B252" s="170"/>
      <c r="C252" s="157"/>
      <c r="D252" s="158"/>
      <c r="E252" s="159"/>
      <c r="F252" s="159"/>
      <c r="G252" s="19"/>
    </row>
    <row r="253" spans="1:7" ht="15" customHeight="1" x14ac:dyDescent="0.2">
      <c r="A253" s="29"/>
      <c r="B253" s="81"/>
      <c r="C253" s="1"/>
      <c r="D253" s="73"/>
      <c r="E253" s="73"/>
      <c r="F253" s="73"/>
      <c r="G253" s="19"/>
    </row>
    <row r="254" spans="1:7" ht="20.45" customHeight="1" x14ac:dyDescent="0.25">
      <c r="A254" s="29"/>
      <c r="B254" s="38" t="s">
        <v>24</v>
      </c>
      <c r="C254" s="19"/>
      <c r="D254" s="20"/>
      <c r="E254" s="19"/>
      <c r="F254" s="20"/>
      <c r="G254" s="19"/>
    </row>
    <row r="255" spans="1:7" ht="24" customHeight="1" x14ac:dyDescent="0.2">
      <c r="A255" s="28"/>
      <c r="B255" s="24" t="s">
        <v>65</v>
      </c>
      <c r="C255" s="24"/>
      <c r="D255" s="24"/>
      <c r="E255" s="8"/>
      <c r="F255" s="10">
        <f>F16</f>
        <v>0</v>
      </c>
    </row>
    <row r="256" spans="1:7" ht="24" customHeight="1" x14ac:dyDescent="0.2">
      <c r="A256" s="68"/>
      <c r="B256" s="95" t="s">
        <v>64</v>
      </c>
      <c r="C256" s="95"/>
      <c r="D256" s="95"/>
      <c r="E256" s="88"/>
      <c r="F256" s="90">
        <f>F36</f>
        <v>0</v>
      </c>
    </row>
    <row r="257" spans="1:7" ht="24.6" customHeight="1" x14ac:dyDescent="0.2">
      <c r="A257" s="68"/>
      <c r="B257" s="61" t="s">
        <v>264</v>
      </c>
      <c r="C257" s="69"/>
      <c r="D257" s="88"/>
      <c r="E257" s="89"/>
      <c r="F257" s="90">
        <f>F66</f>
        <v>0</v>
      </c>
    </row>
    <row r="258" spans="1:7" ht="23.25" customHeight="1" x14ac:dyDescent="0.2">
      <c r="A258" s="28"/>
      <c r="B258" s="109" t="s">
        <v>263</v>
      </c>
      <c r="C258" s="7"/>
      <c r="D258" s="8"/>
      <c r="E258" s="9"/>
      <c r="F258" s="10">
        <f>F105</f>
        <v>0</v>
      </c>
    </row>
    <row r="259" spans="1:7" ht="22.5" customHeight="1" x14ac:dyDescent="0.2">
      <c r="A259" s="28"/>
      <c r="B259" s="109" t="s">
        <v>262</v>
      </c>
      <c r="C259" s="7"/>
      <c r="D259" s="8"/>
      <c r="E259" s="9"/>
      <c r="F259" s="10">
        <f>F117</f>
        <v>0</v>
      </c>
    </row>
    <row r="260" spans="1:7" ht="22.5" customHeight="1" thickBot="1" x14ac:dyDescent="0.25">
      <c r="A260" s="28"/>
      <c r="B260" s="24" t="s">
        <v>203</v>
      </c>
      <c r="C260" s="7"/>
      <c r="D260" s="8"/>
      <c r="E260" s="8"/>
      <c r="F260" s="10">
        <f>F251</f>
        <v>0</v>
      </c>
    </row>
    <row r="261" spans="1:7" x14ac:dyDescent="0.2">
      <c r="A261" s="96"/>
      <c r="B261" s="97" t="s">
        <v>23</v>
      </c>
      <c r="C261" s="98"/>
      <c r="D261" s="99"/>
      <c r="E261" s="98"/>
      <c r="F261" s="106">
        <f>F255+F256+F257+F258+F259+F260</f>
        <v>0</v>
      </c>
      <c r="G261" s="19"/>
    </row>
    <row r="262" spans="1:7" x14ac:dyDescent="0.2">
      <c r="A262" s="93"/>
      <c r="B262" s="30" t="s">
        <v>26</v>
      </c>
      <c r="C262" s="19"/>
      <c r="D262" s="20"/>
      <c r="E262" s="19"/>
      <c r="F262" s="107">
        <f>F261*0.25</f>
        <v>0</v>
      </c>
      <c r="G262" s="19"/>
    </row>
    <row r="263" spans="1:7" ht="15.75" thickBot="1" x14ac:dyDescent="0.25">
      <c r="A263" s="94"/>
      <c r="B263" s="100" t="s">
        <v>28</v>
      </c>
      <c r="C263" s="101"/>
      <c r="D263" s="102"/>
      <c r="E263" s="101"/>
      <c r="F263" s="105">
        <f>F261+F262</f>
        <v>0</v>
      </c>
      <c r="G263" s="19"/>
    </row>
    <row r="264" spans="1:7" x14ac:dyDescent="0.2">
      <c r="A264" s="29"/>
      <c r="B264" s="21"/>
      <c r="C264" s="19"/>
      <c r="D264" s="20"/>
      <c r="E264" s="19"/>
      <c r="F264" s="20"/>
      <c r="G264" s="19"/>
    </row>
    <row r="265" spans="1:7" x14ac:dyDescent="0.2">
      <c r="A265" s="29"/>
      <c r="B265" s="21"/>
      <c r="C265" s="19"/>
      <c r="D265" s="20"/>
      <c r="E265" s="19"/>
      <c r="F265" s="20"/>
      <c r="G265" s="19"/>
    </row>
    <row r="266" spans="1:7" x14ac:dyDescent="0.2">
      <c r="A266" s="29"/>
      <c r="B266" s="21"/>
      <c r="C266" s="19"/>
      <c r="D266" s="20" t="s">
        <v>268</v>
      </c>
      <c r="E266" s="19"/>
      <c r="F266" s="20"/>
      <c r="G266" s="19"/>
    </row>
    <row r="267" spans="1:7" x14ac:dyDescent="0.2">
      <c r="A267" s="29"/>
      <c r="B267" s="21"/>
      <c r="C267" s="19"/>
      <c r="D267" s="20"/>
      <c r="E267" s="19"/>
      <c r="F267" s="20"/>
      <c r="G267" s="19"/>
    </row>
    <row r="268" spans="1:7" x14ac:dyDescent="0.2">
      <c r="A268" s="29"/>
      <c r="B268" s="21"/>
      <c r="C268" s="19"/>
      <c r="D268" s="20"/>
      <c r="E268" s="19"/>
      <c r="F268" s="20"/>
      <c r="G268" s="19"/>
    </row>
    <row r="269" spans="1:7" x14ac:dyDescent="0.2">
      <c r="A269" s="29"/>
      <c r="B269" s="21"/>
      <c r="C269" s="19"/>
      <c r="D269" s="20"/>
      <c r="E269" s="19"/>
      <c r="F269" s="20"/>
      <c r="G269" s="19"/>
    </row>
    <row r="270" spans="1:7" x14ac:dyDescent="0.2">
      <c r="A270" s="15"/>
      <c r="B270" s="15"/>
      <c r="D270" s="15"/>
      <c r="F270" s="15"/>
      <c r="G270" s="19"/>
    </row>
    <row r="271" spans="1:7" x14ac:dyDescent="0.2">
      <c r="A271" s="15"/>
      <c r="B271" s="15"/>
      <c r="D271" s="15"/>
      <c r="F271" s="15"/>
      <c r="G271" s="19"/>
    </row>
    <row r="272" spans="1:7" x14ac:dyDescent="0.2">
      <c r="A272" s="15"/>
      <c r="B272" s="15"/>
      <c r="D272" s="15"/>
      <c r="F272" s="15"/>
      <c r="G272" s="19"/>
    </row>
    <row r="273" spans="1:7" x14ac:dyDescent="0.2">
      <c r="A273" s="15"/>
      <c r="B273" s="15"/>
      <c r="D273" s="15"/>
      <c r="F273" s="15"/>
      <c r="G273" s="19"/>
    </row>
    <row r="274" spans="1:7" x14ac:dyDescent="0.2">
      <c r="A274" s="15"/>
      <c r="B274" s="15"/>
      <c r="D274" s="15"/>
      <c r="F274" s="15"/>
      <c r="G274" s="19"/>
    </row>
    <row r="275" spans="1:7" x14ac:dyDescent="0.2">
      <c r="A275" s="15"/>
      <c r="B275" s="15"/>
      <c r="D275" s="15"/>
      <c r="F275" s="15"/>
      <c r="G275" s="19"/>
    </row>
    <row r="276" spans="1:7" x14ac:dyDescent="0.2">
      <c r="A276" s="29"/>
      <c r="G276" s="19"/>
    </row>
    <row r="277" spans="1:7" x14ac:dyDescent="0.2">
      <c r="A277" s="29"/>
      <c r="G277" s="19"/>
    </row>
    <row r="278" spans="1:7" x14ac:dyDescent="0.2">
      <c r="A278" s="29"/>
      <c r="G278" s="19"/>
    </row>
    <row r="279" spans="1:7" x14ac:dyDescent="0.2">
      <c r="A279" s="29"/>
      <c r="G279" s="19"/>
    </row>
    <row r="280" spans="1:7" x14ac:dyDescent="0.2">
      <c r="A280" s="29"/>
      <c r="G280" s="19"/>
    </row>
    <row r="281" spans="1:7" x14ac:dyDescent="0.2">
      <c r="A281" s="29"/>
      <c r="G281" s="19"/>
    </row>
    <row r="282" spans="1:7" x14ac:dyDescent="0.2">
      <c r="A282" s="29"/>
      <c r="G282" s="19"/>
    </row>
    <row r="283" spans="1:7" x14ac:dyDescent="0.2">
      <c r="A283" s="29"/>
      <c r="G283" s="19"/>
    </row>
    <row r="284" spans="1:7" x14ac:dyDescent="0.2">
      <c r="A284" s="29"/>
      <c r="G284" s="19"/>
    </row>
    <row r="285" spans="1:7" x14ac:dyDescent="0.2">
      <c r="A285" s="29"/>
      <c r="G285" s="19"/>
    </row>
    <row r="286" spans="1:7" x14ac:dyDescent="0.2">
      <c r="A286" s="29"/>
      <c r="G286" s="19"/>
    </row>
    <row r="287" spans="1:7" x14ac:dyDescent="0.2">
      <c r="A287" s="29"/>
      <c r="G287" s="19"/>
    </row>
    <row r="288" spans="1:7" x14ac:dyDescent="0.2">
      <c r="A288" s="29"/>
      <c r="G288" s="19"/>
    </row>
    <row r="289" spans="1:7" x14ac:dyDescent="0.2">
      <c r="A289" s="29"/>
      <c r="G289" s="19"/>
    </row>
    <row r="290" spans="1:7" x14ac:dyDescent="0.2">
      <c r="G290" s="19"/>
    </row>
    <row r="291" spans="1:7" x14ac:dyDescent="0.2">
      <c r="G291" s="19"/>
    </row>
    <row r="292" spans="1:7" x14ac:dyDescent="0.2">
      <c r="G292" s="19"/>
    </row>
    <row r="293" spans="1:7" x14ac:dyDescent="0.2">
      <c r="G293" s="19"/>
    </row>
  </sheetData>
  <mergeCells count="6">
    <mergeCell ref="B72:F72"/>
    <mergeCell ref="B40:F40"/>
    <mergeCell ref="A10:F10"/>
    <mergeCell ref="A3:F3"/>
    <mergeCell ref="A5:F5"/>
    <mergeCell ref="B20:F20"/>
  </mergeCells>
  <phoneticPr fontId="1" type="noConversion"/>
  <pageMargins left="0.51181102362204722" right="0.51181102362204722" top="0.98425196850393704" bottom="0.98425196850393704" header="0.39370078740157483" footer="0.51181102362204722"/>
  <pageSetup paperSize="9" scale="60" orientation="portrait" horizontalDpi="4294967293" r:id="rId1"/>
  <headerFooter>
    <oddHeader>&amp;A&amp;RPage &amp;P</oddHeader>
    <oddFooter>&amp;RStranica &amp;P od &amp;N</oddFooter>
  </headerFooter>
  <rowBreaks count="10" manualBreakCount="10">
    <brk id="66" max="5" man="1"/>
    <brk id="81" max="5" man="1"/>
    <brk id="107" max="5" man="1"/>
    <brk id="119" max="5" man="1"/>
    <brk id="137" max="5" man="1"/>
    <brk id="165" max="5" man="1"/>
    <brk id="183" max="5" man="1"/>
    <brk id="212" max="5" man="1"/>
    <brk id="230" max="5" man="1"/>
    <brk id="25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RH - TDU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ivanka laskarin</dc:creator>
  <cp:lastModifiedBy>Damir Kusar</cp:lastModifiedBy>
  <cp:lastPrinted>2017-02-16T13:55:39Z</cp:lastPrinted>
  <dcterms:created xsi:type="dcterms:W3CDTF">2014-10-27T13:53:27Z</dcterms:created>
  <dcterms:modified xsi:type="dcterms:W3CDTF">2017-02-16T14:03:47Z</dcterms:modified>
</cp:coreProperties>
</file>